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4"/>
  </bookViews>
  <sheets>
    <sheet name="Summary" sheetId="1" r:id="rId1"/>
    <sheet name="Income" sheetId="2" r:id="rId2"/>
    <sheet name="Expenditure1" sheetId="3" r:id="rId3"/>
    <sheet name="Expenditure2" sheetId="4" r:id="rId4"/>
    <sheet name="Balance_Sheet" sheetId="5" r:id="rId5"/>
    <sheet name="Schedule1" sheetId="6" r:id="rId6"/>
    <sheet name="Schedule2" sheetId="7" r:id="rId7"/>
  </sheets>
  <definedNames/>
  <calcPr fullCalcOnLoad="1"/>
</workbook>
</file>

<file path=xl/sharedStrings.xml><?xml version="1.0" encoding="utf-8"?>
<sst xmlns="http://schemas.openxmlformats.org/spreadsheetml/2006/main" count="265" uniqueCount="184">
  <si>
    <t>MAYO COUNTY BOARD GAELIC ATHLETIC ASSOCIATION</t>
  </si>
  <si>
    <t>SCHEDULE A</t>
  </si>
  <si>
    <t xml:space="preserve"> </t>
  </si>
  <si>
    <t>Sources of Income</t>
  </si>
  <si>
    <t>Gate Receipts</t>
  </si>
  <si>
    <t>1</t>
  </si>
  <si>
    <t>Commercial Income</t>
  </si>
  <si>
    <t>2</t>
  </si>
  <si>
    <t>Fund-Raising Activities</t>
  </si>
  <si>
    <t>3</t>
  </si>
  <si>
    <t>Other Income</t>
  </si>
  <si>
    <t>4</t>
  </si>
  <si>
    <t>Transfer Income</t>
  </si>
  <si>
    <t>5</t>
  </si>
  <si>
    <t>TOTAL INCOME</t>
  </si>
  <si>
    <t>Schedule B</t>
  </si>
  <si>
    <t>Expenditure</t>
  </si>
  <si>
    <t>Match Expenses</t>
  </si>
  <si>
    <t>6</t>
  </si>
  <si>
    <t>Teams Administration Expenses</t>
  </si>
  <si>
    <t>7</t>
  </si>
  <si>
    <t>Upkeep of Grounds</t>
  </si>
  <si>
    <t>8</t>
  </si>
  <si>
    <t>Financial Expenses</t>
  </si>
  <si>
    <t>9</t>
  </si>
  <si>
    <t>Administration Expenses</t>
  </si>
  <si>
    <t>10</t>
  </si>
  <si>
    <t>Grants and Subscriptions</t>
  </si>
  <si>
    <t>11</t>
  </si>
  <si>
    <t>Coaching and Games Development</t>
  </si>
  <si>
    <t>12</t>
  </si>
  <si>
    <t>Transfer Payments</t>
  </si>
  <si>
    <t>13</t>
  </si>
  <si>
    <t>TOTAL EXPENDITURE</t>
  </si>
  <si>
    <t>Income Schedules</t>
  </si>
  <si>
    <t>Schedule 1 - Gate receipts</t>
  </si>
  <si>
    <t>County Championships</t>
  </si>
  <si>
    <t>Total</t>
  </si>
  <si>
    <t>Schedule 2 - Commercial Income</t>
  </si>
  <si>
    <t>Sponsorship</t>
  </si>
  <si>
    <t>Schedule 3 - Fund-Raising</t>
  </si>
  <si>
    <t>County Board Draw</t>
  </si>
  <si>
    <t>Schedule 4 - Other Income</t>
  </si>
  <si>
    <t>Club Affiliation Fees &amp; Insurance</t>
  </si>
  <si>
    <t>Club Levies</t>
  </si>
  <si>
    <t>Club Contribution £100</t>
  </si>
  <si>
    <t>Club Fines</t>
  </si>
  <si>
    <t>Club Contribution - referee expenses</t>
  </si>
  <si>
    <t>Sundry Income</t>
  </si>
  <si>
    <t>Schedule 5 - Transfer Income</t>
  </si>
  <si>
    <t>Team Expenses: Central Council</t>
  </si>
  <si>
    <t xml:space="preserve">                           Connacht Council</t>
  </si>
  <si>
    <t>Grants: Connacht Council</t>
  </si>
  <si>
    <t>MAYO COUNTY BOARD  GAELIC ATHLETIC ASSOCIATION</t>
  </si>
  <si>
    <t>Expenditure Schedules</t>
  </si>
  <si>
    <t>Schedule 6 - Match Expenses</t>
  </si>
  <si>
    <t>Referees expenses</t>
  </si>
  <si>
    <t>Medals &amp; Trophies</t>
  </si>
  <si>
    <t>Photography &amp; Video</t>
  </si>
  <si>
    <t>Schedule 7 - Teams Administration  Expenses</t>
  </si>
  <si>
    <t>Catering</t>
  </si>
  <si>
    <t>Travelling Expenses</t>
  </si>
  <si>
    <t>Sportsgear &amp; Equipment</t>
  </si>
  <si>
    <t>Medical Expenses</t>
  </si>
  <si>
    <t>Fines</t>
  </si>
  <si>
    <t>Schedule 8 - Upkeep of Grounds</t>
  </si>
  <si>
    <t>Light &amp; Heat</t>
  </si>
  <si>
    <t>Schedule 9 - Financial Expenses</t>
  </si>
  <si>
    <t>Bank Interest &amp; Charges</t>
  </si>
  <si>
    <t>Website Maintenance</t>
  </si>
  <si>
    <t>Schedule 10 - Administration  Expenses</t>
  </si>
  <si>
    <t>Printing &amp; Advertising</t>
  </si>
  <si>
    <t>Postage &amp; Telephone</t>
  </si>
  <si>
    <t>Audit &amp; Accountancy</t>
  </si>
  <si>
    <t>Congress Expenses</t>
  </si>
  <si>
    <t>Miscellaneous</t>
  </si>
  <si>
    <t>Machine maintenance</t>
  </si>
  <si>
    <t>Schedule 11 - Grants &amp; Subscriptions</t>
  </si>
  <si>
    <t>Cuman na mBunscoill</t>
  </si>
  <si>
    <t>Mayo Colleges</t>
  </si>
  <si>
    <t>Mayo Voc Schools</t>
  </si>
  <si>
    <t>Promotion of Irish</t>
  </si>
  <si>
    <t>Schedule 12 - Coaching &amp; Development</t>
  </si>
  <si>
    <t>Coaching Expenses</t>
  </si>
  <si>
    <t>Bord na nOg - Medals etc.</t>
  </si>
  <si>
    <t>Schedule 13 - Transfer Payments</t>
  </si>
  <si>
    <t>Membership</t>
  </si>
  <si>
    <t>FIXED ASSETS</t>
  </si>
  <si>
    <t>Mulvey Park</t>
  </si>
  <si>
    <t>Training Equipment</t>
  </si>
  <si>
    <t>Cups &amp; Trophies</t>
  </si>
  <si>
    <t>Website</t>
  </si>
  <si>
    <t>Fixtures &amp; Fittings</t>
  </si>
  <si>
    <t>CURRENT ASSETS</t>
  </si>
  <si>
    <t>Investments</t>
  </si>
  <si>
    <t>Sundry Debtors</t>
  </si>
  <si>
    <t>Stock of Footballs &amp; Jersies</t>
  </si>
  <si>
    <t>Total Current Assets</t>
  </si>
  <si>
    <t>CURRENT LIABILITIES</t>
  </si>
  <si>
    <t>Sundry Creditors</t>
  </si>
  <si>
    <t>Total Current Liabilities</t>
  </si>
  <si>
    <t>TOTAL NET ASSETS</t>
  </si>
  <si>
    <t xml:space="preserve">  ========</t>
  </si>
  <si>
    <t>CAPITAL EMPLOYED:</t>
  </si>
  <si>
    <t>Accumulated Fund:</t>
  </si>
  <si>
    <t>Opening Balance</t>
  </si>
  <si>
    <t xml:space="preserve">    -----------</t>
  </si>
  <si>
    <t>Closing Balance</t>
  </si>
  <si>
    <t>Sportsgear</t>
  </si>
  <si>
    <t>Medical</t>
  </si>
  <si>
    <t>Officer Board</t>
  </si>
  <si>
    <t>Senior Football</t>
  </si>
  <si>
    <t>Minor Football</t>
  </si>
  <si>
    <t>Junior Football</t>
  </si>
  <si>
    <t>Under 16 Football</t>
  </si>
  <si>
    <t>Hurling</t>
  </si>
  <si>
    <t xml:space="preserve">   -----------</t>
  </si>
  <si>
    <t>Total per accounts</t>
  </si>
  <si>
    <t>Senior &amp; Intermediate</t>
  </si>
  <si>
    <t>Junior</t>
  </si>
  <si>
    <t>Under 21</t>
  </si>
  <si>
    <t>Minor, Under 16 &amp; Under 14</t>
  </si>
  <si>
    <t>Total Gate Receipts</t>
  </si>
  <si>
    <t>Summer Camps</t>
  </si>
  <si>
    <t>Cash at Bank</t>
  </si>
  <si>
    <t xml:space="preserve">  Schedule</t>
  </si>
  <si>
    <t>Bank Deposit Interest</t>
  </si>
  <si>
    <t>Under 21 Football</t>
  </si>
  <si>
    <t>Mc Hale Park Pitch &amp; Stand</t>
  </si>
  <si>
    <t>Central Council Grants</t>
  </si>
  <si>
    <t>Central Council Loan</t>
  </si>
  <si>
    <t>National Football League Share</t>
  </si>
  <si>
    <t>Share Gate Mc Hale Park</t>
  </si>
  <si>
    <t>Royalties</t>
  </si>
  <si>
    <t>Grants: Central Council</t>
  </si>
  <si>
    <t>€</t>
  </si>
  <si>
    <t>Complimentary Tickets (see note)</t>
  </si>
  <si>
    <t>Presentations &amp; Grants</t>
  </si>
  <si>
    <t>Coaching</t>
  </si>
  <si>
    <t>Mc Hale Park Development</t>
  </si>
  <si>
    <t>Security &amp; Stewards</t>
  </si>
  <si>
    <t>Mayo Colleges Grants</t>
  </si>
  <si>
    <t>Mayo Scor including Function</t>
  </si>
  <si>
    <t>Central Council Grant Mc Hale Park</t>
  </si>
  <si>
    <t>National Hurling League Share</t>
  </si>
  <si>
    <t>NET CURRENT (LIABILITIES) ASSETS</t>
  </si>
  <si>
    <t>Club Hurling Grants</t>
  </si>
  <si>
    <t>Maintenance of pitches &amp; grounds</t>
  </si>
  <si>
    <t>Rates</t>
  </si>
  <si>
    <t xml:space="preserve">Affiliation Fees &amp; Insurances </t>
  </si>
  <si>
    <t>Connacht Council: Coaching Grants</t>
  </si>
  <si>
    <t>Mc Hale Park creditors</t>
  </si>
  <si>
    <t>Other Loans</t>
  </si>
  <si>
    <t>ACCOUNTS FOR YEAR ENDED 31ST OCTOBER 2012</t>
  </si>
  <si>
    <t>31/10/12</t>
  </si>
  <si>
    <t>Expenditure during year</t>
  </si>
  <si>
    <t>Cost at 31/10/2012</t>
  </si>
  <si>
    <t>Tickets purchased</t>
  </si>
  <si>
    <t>Tickets sold</t>
  </si>
  <si>
    <t>Shortfall = Complimentary</t>
  </si>
  <si>
    <t>Travelling</t>
  </si>
  <si>
    <t>Person of year</t>
  </si>
  <si>
    <t>Surplus for period</t>
  </si>
  <si>
    <t>Loan Interest Mc Hale Park to Bank</t>
  </si>
  <si>
    <t>Loan Interest Mc Hale Park to Croke Park</t>
  </si>
  <si>
    <t>Cairde Mayo fundraising</t>
  </si>
  <si>
    <t>Supporters Clubs</t>
  </si>
  <si>
    <t>Season Tickets in advance</t>
  </si>
  <si>
    <t xml:space="preserve">Bank Loans due </t>
  </si>
  <si>
    <t>ACCOUNTS FOR YEAR ENDED 31ST OCTOBER 2013</t>
  </si>
  <si>
    <t>Depreciation Stand</t>
  </si>
  <si>
    <t>BALANCE SHEET AS AT 31ST OCTOBER 2013</t>
  </si>
  <si>
    <t>Depreciation on Stand</t>
  </si>
  <si>
    <t>WDV at 31/10/2013</t>
  </si>
  <si>
    <t>31/10/13</t>
  </si>
  <si>
    <t>Breaffy House Club of Year awards</t>
  </si>
  <si>
    <t>Wages</t>
  </si>
  <si>
    <t>Contingent Liability</t>
  </si>
  <si>
    <t>This gives rise to a contingent liability if these clubs defaulted on these loans.</t>
  </si>
  <si>
    <t>The amount of this contingent liability at 31st October 2013 was €37,496.</t>
  </si>
  <si>
    <t>Mayo County Board does not expect that this position will arise.</t>
  </si>
  <si>
    <t>Mayo County Board has guaranteed the loans of Mayo Clubs with Croke Park.</t>
  </si>
  <si>
    <t>SURPLUS  FOR YEAR</t>
  </si>
  <si>
    <t>Depreciation has been charged on the stand at 1% per annum straight line.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</si>
</sst>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#,##0_);\(#,##0\)"/>
  </numFmts>
  <fonts count="42">
    <font>
      <sz val="12"/>
      <name val="Arial MT"/>
      <family val="0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b/>
      <sz val="12"/>
      <name val="Arial MT"/>
      <family val="0"/>
    </font>
    <font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176" fontId="0" fillId="0" borderId="0" xfId="0" applyAlignment="1">
      <alignment/>
    </xf>
    <xf numFmtId="176" fontId="2" fillId="0" borderId="0" xfId="0" applyFont="1" applyAlignment="1" applyProtection="1">
      <alignment/>
      <protection/>
    </xf>
    <xf numFmtId="176" fontId="3" fillId="0" borderId="0" xfId="0" applyFont="1" applyAlignment="1" applyProtection="1">
      <alignment/>
      <protection/>
    </xf>
    <xf numFmtId="176" fontId="4" fillId="0" borderId="0" xfId="0" applyFont="1" applyAlignment="1" applyProtection="1">
      <alignment/>
      <protection/>
    </xf>
    <xf numFmtId="176" fontId="3" fillId="0" borderId="0" xfId="0" applyFont="1" applyAlignment="1" applyProtection="1">
      <alignment horizontal="center"/>
      <protection/>
    </xf>
    <xf numFmtId="176" fontId="2" fillId="0" borderId="0" xfId="0" applyFont="1" applyAlignment="1" applyProtection="1">
      <alignment horizontal="center"/>
      <protection/>
    </xf>
    <xf numFmtId="176" fontId="5" fillId="0" borderId="0" xfId="0" applyFont="1" applyAlignment="1" applyProtection="1">
      <alignment/>
      <protection/>
    </xf>
    <xf numFmtId="176" fontId="0" fillId="0" borderId="0" xfId="0" applyFont="1" applyAlignment="1" applyProtection="1">
      <alignment/>
      <protection/>
    </xf>
    <xf numFmtId="176" fontId="6" fillId="0" borderId="0" xfId="0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3" fillId="0" borderId="0" xfId="0" applyFont="1" applyAlignment="1" applyProtection="1">
      <alignment horizontal="center"/>
      <protection/>
    </xf>
    <xf numFmtId="176" fontId="3" fillId="0" borderId="0" xfId="0" applyFont="1" applyAlignment="1" applyProtection="1">
      <alignment/>
      <protection/>
    </xf>
    <xf numFmtId="176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 quotePrefix="1">
      <alignment horizontal="center"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0" xfId="0" applyFont="1" applyAlignment="1" applyProtection="1">
      <alignment/>
      <protection/>
    </xf>
    <xf numFmtId="176" fontId="6" fillId="0" borderId="0" xfId="0" applyFont="1" applyAlignment="1">
      <alignment/>
    </xf>
    <xf numFmtId="176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55"/>
  <sheetViews>
    <sheetView defaultGridColor="0" zoomScale="87" zoomScaleNormal="87" zoomScalePageLayoutView="0" colorId="22" workbookViewId="0" topLeftCell="A1">
      <selection activeCell="A2" sqref="A2"/>
    </sheetView>
  </sheetViews>
  <sheetFormatPr defaultColWidth="12.6640625" defaultRowHeight="15"/>
  <cols>
    <col min="1" max="1" width="4.3359375" style="0" customWidth="1"/>
    <col min="2" max="3" width="12.6640625" style="0" customWidth="1"/>
    <col min="4" max="4" width="5.77734375" style="0" customWidth="1"/>
  </cols>
  <sheetData>
    <row r="1" spans="1:7" ht="15.75">
      <c r="A1" s="1"/>
      <c r="B1" s="1"/>
      <c r="C1" s="1"/>
      <c r="D1" s="1"/>
      <c r="E1" s="1"/>
      <c r="F1" s="1"/>
      <c r="G1" s="12">
        <v>2</v>
      </c>
    </row>
    <row r="2" spans="1:7" ht="15.75">
      <c r="A2" s="1"/>
      <c r="B2" s="2" t="s">
        <v>0</v>
      </c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.75">
      <c r="A4" s="1"/>
      <c r="B4" s="2" t="s">
        <v>169</v>
      </c>
      <c r="C4" s="1"/>
      <c r="D4" s="1"/>
      <c r="E4" s="1"/>
      <c r="F4" s="1"/>
      <c r="G4" s="1"/>
    </row>
    <row r="5" spans="1:7" ht="15.75">
      <c r="A5" s="1"/>
      <c r="B5" s="2"/>
      <c r="C5" s="1"/>
      <c r="D5" s="1"/>
      <c r="E5" s="1"/>
      <c r="F5" s="1"/>
      <c r="G5" s="1"/>
    </row>
    <row r="6" spans="1:7" ht="15.75">
      <c r="A6" s="1"/>
      <c r="B6" s="2"/>
      <c r="C6" s="1"/>
      <c r="D6" s="1"/>
      <c r="E6" s="1"/>
      <c r="F6" s="1"/>
      <c r="G6" s="1"/>
    </row>
    <row r="7" spans="1:7" ht="15.75">
      <c r="A7" s="1"/>
      <c r="B7" s="2"/>
      <c r="C7" s="1"/>
      <c r="D7" s="1"/>
      <c r="E7" s="1"/>
      <c r="F7" s="1"/>
      <c r="G7" s="1"/>
    </row>
    <row r="8" spans="1:7" ht="15.75">
      <c r="A8" s="1"/>
      <c r="B8" s="1"/>
      <c r="C8" s="1"/>
      <c r="D8" s="1"/>
      <c r="E8" s="1"/>
      <c r="F8" s="12"/>
      <c r="G8" s="12"/>
    </row>
    <row r="9" spans="1:7" ht="15.75">
      <c r="A9" s="1"/>
      <c r="B9" s="3" t="s">
        <v>1</v>
      </c>
      <c r="C9" s="1"/>
      <c r="D9" s="1"/>
      <c r="E9" s="2" t="s">
        <v>125</v>
      </c>
      <c r="F9" s="15">
        <v>2013</v>
      </c>
      <c r="G9" s="15">
        <v>2012</v>
      </c>
    </row>
    <row r="10" spans="1:7" ht="15.75">
      <c r="A10" s="1"/>
      <c r="B10" s="1"/>
      <c r="C10" s="1"/>
      <c r="D10" s="1"/>
      <c r="E10" s="1"/>
      <c r="F10" s="4" t="s">
        <v>135</v>
      </c>
      <c r="G10" s="4" t="s">
        <v>135</v>
      </c>
    </row>
    <row r="11" spans="1:7" ht="15">
      <c r="A11" s="1"/>
      <c r="B11" s="1"/>
      <c r="C11" s="1"/>
      <c r="D11" s="1"/>
      <c r="E11" s="1"/>
      <c r="F11" s="1"/>
      <c r="G11" s="1"/>
    </row>
    <row r="12" spans="1:7" ht="15.75">
      <c r="A12" s="1"/>
      <c r="B12" s="3" t="s">
        <v>3</v>
      </c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 t="s">
        <v>4</v>
      </c>
      <c r="C14" s="1"/>
      <c r="D14" s="1"/>
      <c r="E14" s="5" t="s">
        <v>5</v>
      </c>
      <c r="F14" s="1">
        <f>Income!$F$16</f>
        <v>279811</v>
      </c>
      <c r="G14" s="1">
        <v>302311</v>
      </c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 t="s">
        <v>6</v>
      </c>
      <c r="C16" s="1"/>
      <c r="D16" s="1"/>
      <c r="E16" s="5" t="s">
        <v>7</v>
      </c>
      <c r="F16" s="1">
        <f>Income!$F$23</f>
        <v>258737</v>
      </c>
      <c r="G16" s="1">
        <v>144985</v>
      </c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 t="s">
        <v>8</v>
      </c>
      <c r="C18" s="1"/>
      <c r="D18" s="1"/>
      <c r="E18" s="5" t="s">
        <v>9</v>
      </c>
      <c r="F18" s="1">
        <f>Income!$F$34</f>
        <v>827834</v>
      </c>
      <c r="G18" s="1">
        <v>672193</v>
      </c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 t="s">
        <v>10</v>
      </c>
      <c r="C20" s="1"/>
      <c r="D20" s="1"/>
      <c r="E20" s="5" t="s">
        <v>11</v>
      </c>
      <c r="F20" s="1">
        <f>Income!$F$46</f>
        <v>234738</v>
      </c>
      <c r="G20" s="1">
        <v>227088</v>
      </c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 t="s">
        <v>12</v>
      </c>
      <c r="C22" s="1"/>
      <c r="D22" s="1"/>
      <c r="E22" s="5" t="s">
        <v>13</v>
      </c>
      <c r="F22" s="1">
        <f>Income!$F$56</f>
        <v>517738</v>
      </c>
      <c r="G22" s="1">
        <v>602803</v>
      </c>
    </row>
    <row r="23" spans="1:7" ht="15">
      <c r="A23" s="1"/>
      <c r="B23" s="1"/>
      <c r="C23" s="1"/>
      <c r="D23" s="1"/>
      <c r="E23" s="1"/>
      <c r="F23" s="1"/>
      <c r="G23" s="1"/>
    </row>
    <row r="24" spans="1:7" ht="15.75">
      <c r="A24" s="1"/>
      <c r="B24" s="2" t="s">
        <v>14</v>
      </c>
      <c r="C24" s="1"/>
      <c r="D24" s="1"/>
      <c r="E24" s="1"/>
      <c r="F24" s="2">
        <f>SUM(F14:F23)</f>
        <v>2118858</v>
      </c>
      <c r="G24" s="2">
        <f>SUM(G14:G23)</f>
        <v>1949380</v>
      </c>
    </row>
    <row r="25" spans="1:7" ht="15">
      <c r="A25" s="1"/>
      <c r="B25" s="1"/>
      <c r="C25" s="1"/>
      <c r="D25" s="1"/>
      <c r="E25" s="1"/>
      <c r="F25" s="1"/>
      <c r="G25" s="1"/>
    </row>
    <row r="26" spans="1:7" ht="15.75">
      <c r="A26" s="1"/>
      <c r="B26" s="3" t="s">
        <v>15</v>
      </c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.75">
      <c r="A28" s="1"/>
      <c r="B28" s="3" t="s">
        <v>16</v>
      </c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 t="s">
        <v>17</v>
      </c>
      <c r="C30" s="1"/>
      <c r="D30" s="1"/>
      <c r="E30" s="5" t="s">
        <v>18</v>
      </c>
      <c r="F30" s="1">
        <f>Expenditure1!$F$19</f>
        <v>131763</v>
      </c>
      <c r="G30" s="1">
        <v>118201</v>
      </c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 t="s">
        <v>19</v>
      </c>
      <c r="C32" s="1"/>
      <c r="D32" s="1"/>
      <c r="E32" s="5" t="s">
        <v>20</v>
      </c>
      <c r="F32" s="1">
        <f>Expenditure1!$F$30</f>
        <v>906789</v>
      </c>
      <c r="G32" s="1">
        <v>750760</v>
      </c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 t="s">
        <v>21</v>
      </c>
      <c r="C34" s="1"/>
      <c r="D34" s="1"/>
      <c r="E34" s="5" t="s">
        <v>22</v>
      </c>
      <c r="F34" s="1">
        <f>Expenditure1!$F$38</f>
        <v>103871</v>
      </c>
      <c r="G34" s="1">
        <v>83444</v>
      </c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 t="s">
        <v>23</v>
      </c>
      <c r="C36" s="1"/>
      <c r="D36" s="1"/>
      <c r="E36" s="5" t="s">
        <v>24</v>
      </c>
      <c r="F36" s="1">
        <f>Expenditure1!$F$48</f>
        <v>478240</v>
      </c>
      <c r="G36" s="1">
        <v>339645</v>
      </c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 t="s">
        <v>25</v>
      </c>
      <c r="C38" s="1"/>
      <c r="D38" s="1"/>
      <c r="E38" s="5" t="s">
        <v>26</v>
      </c>
      <c r="F38" s="1">
        <f>Expenditure2!$F$21</f>
        <v>64283</v>
      </c>
      <c r="G38" s="1">
        <v>24959</v>
      </c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 t="s">
        <v>27</v>
      </c>
      <c r="C40" s="1"/>
      <c r="D40" s="1"/>
      <c r="E40" s="5" t="s">
        <v>28</v>
      </c>
      <c r="F40" s="1">
        <f>Expenditure2!$F$32</f>
        <v>0</v>
      </c>
      <c r="G40" s="1">
        <v>10000</v>
      </c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 t="s">
        <v>29</v>
      </c>
      <c r="C42" s="1"/>
      <c r="D42" s="1"/>
      <c r="E42" s="5" t="s">
        <v>30</v>
      </c>
      <c r="F42" s="1">
        <f>Expenditure2!$F$41</f>
        <v>277498</v>
      </c>
      <c r="G42" s="1">
        <v>315482</v>
      </c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 t="s">
        <v>31</v>
      </c>
      <c r="C44" s="1"/>
      <c r="D44" s="1"/>
      <c r="E44" s="5" t="s">
        <v>32</v>
      </c>
      <c r="F44" s="1">
        <f>Expenditure2!$F$48</f>
        <v>87259</v>
      </c>
      <c r="G44" s="1">
        <v>79492</v>
      </c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.75">
      <c r="A48" s="1"/>
      <c r="B48" s="2" t="s">
        <v>33</v>
      </c>
      <c r="C48" s="1"/>
      <c r="D48" s="1"/>
      <c r="E48" s="1"/>
      <c r="F48" s="2">
        <f>SUM(F30:F47)</f>
        <v>2049703</v>
      </c>
      <c r="G48" s="2">
        <f>SUM(G30:G47)</f>
        <v>1721983</v>
      </c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1"/>
      <c r="B50" s="2" t="s">
        <v>182</v>
      </c>
      <c r="C50" s="1"/>
      <c r="D50" s="1"/>
      <c r="E50" s="1"/>
      <c r="F50" s="2">
        <f>F24-F48</f>
        <v>69155</v>
      </c>
      <c r="G50" s="2">
        <f>G24-G48</f>
        <v>227397</v>
      </c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</sheetData>
  <sheetProtection/>
  <printOptions/>
  <pageMargins left="0.314" right="0.5" top="0.25" bottom="0.629" header="0.5" footer="0.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66"/>
  <sheetViews>
    <sheetView defaultGridColor="0" zoomScale="87" zoomScaleNormal="87" zoomScalePageLayoutView="0" colorId="22" workbookViewId="0" topLeftCell="A30">
      <selection activeCell="F58" sqref="F58"/>
    </sheetView>
  </sheetViews>
  <sheetFormatPr defaultColWidth="9.77734375" defaultRowHeight="15"/>
  <cols>
    <col min="1" max="1" width="7.21484375" style="0" customWidth="1"/>
    <col min="2" max="6" width="9.77734375" style="0" customWidth="1"/>
    <col min="7" max="7" width="13.4453125" style="0" bestFit="1" customWidth="1"/>
  </cols>
  <sheetData>
    <row r="1" spans="1:8" ht="15.75">
      <c r="A1" s="1"/>
      <c r="B1" s="1"/>
      <c r="C1" s="1"/>
      <c r="D1" s="1"/>
      <c r="E1" s="1"/>
      <c r="F1" s="1"/>
      <c r="G1" s="12">
        <v>3</v>
      </c>
      <c r="H1" s="1"/>
    </row>
    <row r="2" spans="1:8" ht="15.75">
      <c r="A2" s="1"/>
      <c r="B2" s="2" t="s">
        <v>0</v>
      </c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.75">
      <c r="A4" s="1"/>
      <c r="B4" s="2" t="s">
        <v>169</v>
      </c>
      <c r="C4" s="1"/>
      <c r="D4" s="1"/>
      <c r="E4" s="1"/>
      <c r="F4" s="1"/>
      <c r="G4" s="1"/>
      <c r="H4" s="1"/>
    </row>
    <row r="5" spans="1:8" ht="15.75">
      <c r="A5" s="1"/>
      <c r="B5" s="2"/>
      <c r="C5" s="1"/>
      <c r="D5" s="1"/>
      <c r="E5" s="1"/>
      <c r="F5" s="1"/>
      <c r="G5" s="1"/>
      <c r="H5" s="1"/>
    </row>
    <row r="6" spans="1:8" ht="15.75">
      <c r="A6" s="1"/>
      <c r="B6" s="1"/>
      <c r="C6" s="1"/>
      <c r="D6" s="1"/>
      <c r="E6" s="1"/>
      <c r="F6" s="12"/>
      <c r="G6" s="12"/>
      <c r="H6" s="1"/>
    </row>
    <row r="7" spans="1:8" ht="15.75">
      <c r="A7" s="1"/>
      <c r="B7" s="2" t="s">
        <v>34</v>
      </c>
      <c r="C7" s="1"/>
      <c r="D7" s="1"/>
      <c r="E7" s="1"/>
      <c r="F7" s="15">
        <v>2013</v>
      </c>
      <c r="G7" s="15">
        <v>2012</v>
      </c>
      <c r="H7" s="16"/>
    </row>
    <row r="8" spans="1:8" ht="15.75">
      <c r="A8" s="1"/>
      <c r="B8" s="1"/>
      <c r="C8" s="1"/>
      <c r="D8" s="1"/>
      <c r="E8" s="1"/>
      <c r="F8" s="4" t="s">
        <v>135</v>
      </c>
      <c r="G8" s="4" t="s">
        <v>135</v>
      </c>
      <c r="H8" s="1"/>
    </row>
    <row r="9" spans="1:8" ht="15">
      <c r="A9" s="1"/>
      <c r="B9" s="6" t="s">
        <v>35</v>
      </c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 t="s">
        <v>131</v>
      </c>
      <c r="C11" s="1"/>
      <c r="D11" s="1"/>
      <c r="E11" s="1"/>
      <c r="F11" s="1">
        <v>55287</v>
      </c>
      <c r="G11" s="1">
        <v>50702</v>
      </c>
      <c r="H11" s="1"/>
    </row>
    <row r="12" spans="1:8" ht="15">
      <c r="A12" s="1"/>
      <c r="B12" s="1" t="s">
        <v>36</v>
      </c>
      <c r="C12" s="1"/>
      <c r="D12" s="1"/>
      <c r="E12" s="1"/>
      <c r="F12" s="20">
        <f>Schedule1!$E$31</f>
        <v>191275</v>
      </c>
      <c r="G12" s="1">
        <v>210292</v>
      </c>
      <c r="H12" s="1"/>
    </row>
    <row r="13" spans="1:8" ht="15">
      <c r="A13" s="1"/>
      <c r="B13" s="1" t="s">
        <v>132</v>
      </c>
      <c r="C13" s="1"/>
      <c r="D13" s="1"/>
      <c r="E13" s="1"/>
      <c r="F13" s="1">
        <v>26490</v>
      </c>
      <c r="G13" s="1">
        <v>25543</v>
      </c>
      <c r="H13" s="1"/>
    </row>
    <row r="14" spans="1:8" ht="15">
      <c r="A14" s="1"/>
      <c r="B14" s="1" t="s">
        <v>144</v>
      </c>
      <c r="C14" s="1"/>
      <c r="D14" s="1"/>
      <c r="E14" s="1"/>
      <c r="F14" s="1">
        <v>6759</v>
      </c>
      <c r="G14" s="1">
        <v>15774</v>
      </c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.75">
      <c r="A16" s="1"/>
      <c r="B16" s="2" t="s">
        <v>37</v>
      </c>
      <c r="C16" s="2"/>
      <c r="D16" s="2"/>
      <c r="E16" s="2"/>
      <c r="F16" s="2">
        <f>SUM(F11:F15)</f>
        <v>279811</v>
      </c>
      <c r="G16" s="2">
        <f>SUM(G11:G15)</f>
        <v>302311</v>
      </c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6" t="s">
        <v>38</v>
      </c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 t="s">
        <v>133</v>
      </c>
      <c r="C20" s="1"/>
      <c r="D20" s="1"/>
      <c r="E20" s="1"/>
      <c r="F20" s="1">
        <v>6737</v>
      </c>
      <c r="G20" s="1">
        <v>3390</v>
      </c>
      <c r="H20" s="1"/>
    </row>
    <row r="21" spans="1:8" ht="15">
      <c r="A21" s="1"/>
      <c r="B21" s="1" t="s">
        <v>39</v>
      </c>
      <c r="C21" s="1"/>
      <c r="D21" s="1"/>
      <c r="E21" s="1"/>
      <c r="F21" s="1">
        <f>189000+27000+36000</f>
        <v>252000</v>
      </c>
      <c r="G21" s="1">
        <v>141595</v>
      </c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.75">
      <c r="A23" s="1"/>
      <c r="B23" s="2" t="s">
        <v>37</v>
      </c>
      <c r="C23" s="2"/>
      <c r="D23" s="2"/>
      <c r="E23" s="2"/>
      <c r="F23" s="2">
        <f>SUM(F20:F22)</f>
        <v>258737</v>
      </c>
      <c r="G23" s="2">
        <f>SUM(G20:G22)</f>
        <v>144985</v>
      </c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6" t="s">
        <v>40</v>
      </c>
      <c r="C25" s="1"/>
      <c r="D25" s="1"/>
      <c r="E25" s="1"/>
      <c r="F25" s="1"/>
      <c r="G25" s="1"/>
      <c r="H25" s="1"/>
    </row>
    <row r="26" spans="1:8" ht="15">
      <c r="A26" s="1"/>
      <c r="B26" s="6"/>
      <c r="C26" s="1"/>
      <c r="D26" s="1"/>
      <c r="E26" s="1"/>
      <c r="F26" s="1"/>
      <c r="G26" s="1"/>
      <c r="H26" s="1"/>
    </row>
    <row r="27" spans="1:8" ht="15">
      <c r="A27" s="1"/>
      <c r="B27" s="1" t="s">
        <v>166</v>
      </c>
      <c r="C27" s="1"/>
      <c r="D27" s="1"/>
      <c r="E27" s="1"/>
      <c r="F27" s="1">
        <f>21000+16166-37166</f>
        <v>0</v>
      </c>
      <c r="G27" s="1">
        <v>13300</v>
      </c>
      <c r="H27" s="1"/>
    </row>
    <row r="28" spans="1:8" ht="15">
      <c r="A28" s="1"/>
      <c r="B28" s="1" t="s">
        <v>41</v>
      </c>
      <c r="C28" s="1"/>
      <c r="D28" s="1"/>
      <c r="E28" s="1"/>
      <c r="F28" s="1">
        <f>220022+15000</f>
        <v>235022</v>
      </c>
      <c r="G28" s="1">
        <v>209210</v>
      </c>
      <c r="H28" s="1"/>
    </row>
    <row r="29" spans="1:8" ht="15">
      <c r="A29" s="1"/>
      <c r="B29" s="1" t="s">
        <v>165</v>
      </c>
      <c r="C29" s="1"/>
      <c r="D29" s="1"/>
      <c r="E29" s="1"/>
      <c r="F29" s="1">
        <f>439218-40000-15000+37166</f>
        <v>421384</v>
      </c>
      <c r="G29" s="1">
        <v>172728</v>
      </c>
      <c r="H29" s="1"/>
    </row>
    <row r="30" spans="1:8" ht="15">
      <c r="A30" s="1"/>
      <c r="B30" s="1" t="s">
        <v>161</v>
      </c>
      <c r="C30" s="1"/>
      <c r="D30" s="1"/>
      <c r="E30" s="1"/>
      <c r="F30" s="1">
        <v>0</v>
      </c>
      <c r="G30">
        <v>104070</v>
      </c>
      <c r="H30" s="1"/>
    </row>
    <row r="31" spans="1:8" ht="15">
      <c r="A31" s="1"/>
      <c r="B31" s="1" t="s">
        <v>123</v>
      </c>
      <c r="C31" s="1"/>
      <c r="D31" s="1"/>
      <c r="E31" s="1"/>
      <c r="F31" s="1">
        <v>163924</v>
      </c>
      <c r="G31" s="1">
        <v>167495</v>
      </c>
      <c r="H31" s="1"/>
    </row>
    <row r="32" spans="1:8" ht="15">
      <c r="A32" s="1"/>
      <c r="B32" s="1" t="s">
        <v>138</v>
      </c>
      <c r="C32" s="1"/>
      <c r="D32" s="1"/>
      <c r="E32" s="1"/>
      <c r="F32" s="1">
        <f>87504-80000</f>
        <v>7504</v>
      </c>
      <c r="G32" s="1">
        <v>5390</v>
      </c>
      <c r="H32" s="1"/>
    </row>
    <row r="33" spans="1:8" ht="15">
      <c r="A33" s="1"/>
      <c r="B33" s="1"/>
      <c r="C33" s="1"/>
      <c r="D33" s="1"/>
      <c r="E33" s="1"/>
      <c r="F33" s="1"/>
      <c r="H33" s="1"/>
    </row>
    <row r="34" spans="1:8" ht="15.75">
      <c r="A34" s="1"/>
      <c r="B34" s="2" t="s">
        <v>37</v>
      </c>
      <c r="C34" s="1"/>
      <c r="D34" s="1"/>
      <c r="E34" s="1"/>
      <c r="F34" s="2">
        <f>SUM(F27:F32)</f>
        <v>827834</v>
      </c>
      <c r="G34" s="2">
        <f>SUM(G27:G32)</f>
        <v>672193</v>
      </c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6" t="s">
        <v>42</v>
      </c>
      <c r="C36" s="2"/>
      <c r="D36" s="2"/>
      <c r="E36" s="2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 t="s">
        <v>43</v>
      </c>
      <c r="C38" s="1"/>
      <c r="D38" s="1"/>
      <c r="E38" s="1"/>
      <c r="F38" s="1">
        <v>88770</v>
      </c>
      <c r="G38" s="1">
        <v>83620</v>
      </c>
      <c r="H38" s="1"/>
    </row>
    <row r="39" spans="1:8" ht="15">
      <c r="A39" s="1"/>
      <c r="B39" s="1" t="s">
        <v>44</v>
      </c>
      <c r="C39" s="1"/>
      <c r="D39" s="1"/>
      <c r="E39" s="1"/>
      <c r="F39" s="1">
        <v>50000</v>
      </c>
      <c r="G39" s="1">
        <v>50000</v>
      </c>
      <c r="H39" s="1"/>
    </row>
    <row r="40" spans="1:8" ht="15">
      <c r="A40" s="1"/>
      <c r="B40" s="1" t="s">
        <v>45</v>
      </c>
      <c r="C40" s="1"/>
      <c r="D40" s="1"/>
      <c r="E40" s="1"/>
      <c r="F40" s="1">
        <v>5968</v>
      </c>
      <c r="G40" s="1">
        <v>5968</v>
      </c>
      <c r="H40" s="1"/>
    </row>
    <row r="41" spans="1:8" ht="15">
      <c r="A41" s="1"/>
      <c r="B41" s="1" t="s">
        <v>46</v>
      </c>
      <c r="C41" s="1"/>
      <c r="D41" s="1"/>
      <c r="E41" s="1"/>
      <c r="F41" s="1">
        <v>0</v>
      </c>
      <c r="G41" s="1">
        <v>0</v>
      </c>
      <c r="H41" s="1"/>
    </row>
    <row r="42" spans="1:8" ht="15">
      <c r="A42" s="1"/>
      <c r="B42" s="1" t="s">
        <v>47</v>
      </c>
      <c r="C42" s="1"/>
      <c r="D42" s="1"/>
      <c r="E42" s="1"/>
      <c r="F42" s="1">
        <v>90000</v>
      </c>
      <c r="G42" s="1">
        <v>85000</v>
      </c>
      <c r="H42" s="1"/>
    </row>
    <row r="43" spans="1:8" ht="15">
      <c r="A43" s="1"/>
      <c r="B43" s="1" t="s">
        <v>48</v>
      </c>
      <c r="C43" s="1"/>
      <c r="D43" s="1"/>
      <c r="E43" s="1"/>
      <c r="F43" s="1">
        <v>0</v>
      </c>
      <c r="G43" s="1">
        <v>2500</v>
      </c>
      <c r="H43" s="1"/>
    </row>
    <row r="44" spans="1:8" ht="15">
      <c r="A44" s="1"/>
      <c r="B44" s="1" t="s">
        <v>126</v>
      </c>
      <c r="C44" s="1"/>
      <c r="D44" s="1"/>
      <c r="E44" s="1"/>
      <c r="F44" s="1">
        <v>0</v>
      </c>
      <c r="G44" s="1">
        <v>0</v>
      </c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.75">
      <c r="A46" s="1"/>
      <c r="B46" s="2" t="s">
        <v>37</v>
      </c>
      <c r="C46" s="1"/>
      <c r="D46" s="1"/>
      <c r="E46" s="1"/>
      <c r="F46" s="2">
        <f>SUM(F38:F45)</f>
        <v>234738</v>
      </c>
      <c r="G46" s="2">
        <f>SUM(G38:G45)</f>
        <v>227088</v>
      </c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6" t="s">
        <v>49</v>
      </c>
      <c r="C48" s="2"/>
      <c r="D48" s="2"/>
      <c r="E48" s="2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 t="s">
        <v>50</v>
      </c>
      <c r="C50" s="1"/>
      <c r="D50" s="1"/>
      <c r="E50" s="1"/>
      <c r="F50" s="1">
        <v>206189</v>
      </c>
      <c r="G50" s="1">
        <v>158180</v>
      </c>
      <c r="H50" s="1"/>
    </row>
    <row r="51" spans="1:8" ht="15">
      <c r="A51" s="1"/>
      <c r="B51" s="1" t="s">
        <v>51</v>
      </c>
      <c r="C51" s="1"/>
      <c r="D51" s="1"/>
      <c r="E51" s="1"/>
      <c r="F51" s="1">
        <v>26880</v>
      </c>
      <c r="G51" s="1">
        <v>67509</v>
      </c>
      <c r="H51" s="1"/>
    </row>
    <row r="52" spans="1:8" ht="15">
      <c r="A52" s="1"/>
      <c r="B52" s="1" t="s">
        <v>52</v>
      </c>
      <c r="C52" s="1"/>
      <c r="D52" s="1"/>
      <c r="E52" s="1"/>
      <c r="F52" s="1">
        <v>0</v>
      </c>
      <c r="G52" s="1">
        <v>0</v>
      </c>
      <c r="H52" s="1"/>
    </row>
    <row r="53" spans="1:8" ht="15">
      <c r="A53" s="1"/>
      <c r="B53" s="1" t="s">
        <v>134</v>
      </c>
      <c r="C53" s="1"/>
      <c r="D53" s="1"/>
      <c r="E53" s="1"/>
      <c r="F53" s="1">
        <v>204169</v>
      </c>
      <c r="G53" s="1">
        <v>291314</v>
      </c>
      <c r="H53" s="1"/>
    </row>
    <row r="54" spans="1:8" ht="15">
      <c r="A54" s="1"/>
      <c r="B54" s="1" t="s">
        <v>150</v>
      </c>
      <c r="C54" s="1"/>
      <c r="D54" s="1"/>
      <c r="E54" s="1"/>
      <c r="F54" s="1">
        <f>500+80000</f>
        <v>80500</v>
      </c>
      <c r="G54" s="1">
        <v>85800</v>
      </c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.75">
      <c r="A56" s="1"/>
      <c r="B56" s="2" t="s">
        <v>37</v>
      </c>
      <c r="C56" s="1"/>
      <c r="D56" s="1"/>
      <c r="E56" s="1"/>
      <c r="F56" s="2">
        <f>SUM(F50:F55)</f>
        <v>517738</v>
      </c>
      <c r="G56" s="2">
        <f>SUM(G50:G55)</f>
        <v>602803</v>
      </c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.75">
      <c r="A58" s="1"/>
      <c r="B58" s="1"/>
      <c r="C58" s="2"/>
      <c r="D58" s="2"/>
      <c r="E58" s="2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C65" s="1"/>
      <c r="D65" s="1"/>
      <c r="E65" s="1"/>
      <c r="H65" s="1"/>
    </row>
    <row r="66" spans="1:8" ht="15">
      <c r="A66" s="1"/>
      <c r="C66" s="1"/>
      <c r="D66" s="1"/>
      <c r="E66" s="1"/>
      <c r="H66" s="1"/>
    </row>
  </sheetData>
  <sheetProtection/>
  <printOptions/>
  <pageMargins left="0.314" right="0.5" top="0.25" bottom="0.629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54"/>
  <sheetViews>
    <sheetView defaultGridColor="0" zoomScale="87" zoomScaleNormal="87" zoomScalePageLayoutView="0" colorId="22" workbookViewId="0" topLeftCell="A28">
      <selection activeCell="F48" sqref="F48"/>
    </sheetView>
  </sheetViews>
  <sheetFormatPr defaultColWidth="9.77734375" defaultRowHeight="15"/>
  <cols>
    <col min="1" max="1" width="7.21484375" style="0" customWidth="1"/>
  </cols>
  <sheetData>
    <row r="1" spans="1:8" ht="15.75">
      <c r="A1" s="1"/>
      <c r="B1" s="1"/>
      <c r="C1" s="1"/>
      <c r="D1" s="1"/>
      <c r="E1" s="1"/>
      <c r="F1" s="1"/>
      <c r="G1" s="12">
        <v>4</v>
      </c>
      <c r="H1" s="1"/>
    </row>
    <row r="2" spans="1:8" ht="15.75">
      <c r="A2" s="1"/>
      <c r="B2" s="2" t="s">
        <v>53</v>
      </c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.75">
      <c r="A4" s="1"/>
      <c r="B4" s="2" t="s">
        <v>153</v>
      </c>
      <c r="C4" s="1"/>
      <c r="D4" s="1"/>
      <c r="E4" s="1"/>
      <c r="F4" s="1"/>
      <c r="G4" s="1"/>
      <c r="H4" s="1"/>
    </row>
    <row r="5" spans="1:8" ht="15.75">
      <c r="A5" s="1"/>
      <c r="B5" s="2"/>
      <c r="C5" s="1"/>
      <c r="D5" s="1"/>
      <c r="E5" s="1"/>
      <c r="F5" s="1"/>
      <c r="G5" s="1"/>
      <c r="H5" s="1"/>
    </row>
    <row r="6" spans="1:8" ht="15.75">
      <c r="A6" s="1"/>
      <c r="B6" s="1"/>
      <c r="C6" s="1"/>
      <c r="D6" s="1"/>
      <c r="E6" s="1"/>
      <c r="F6" s="12"/>
      <c r="G6" s="12"/>
      <c r="H6" s="1"/>
    </row>
    <row r="7" spans="1:8" ht="15.75">
      <c r="A7" s="1"/>
      <c r="B7" s="2" t="s">
        <v>54</v>
      </c>
      <c r="C7" s="1"/>
      <c r="D7" s="1"/>
      <c r="E7" s="1"/>
      <c r="F7" s="15">
        <v>2013</v>
      </c>
      <c r="G7" s="15">
        <v>2012</v>
      </c>
      <c r="H7" s="16"/>
    </row>
    <row r="8" spans="1:8" ht="15.75">
      <c r="A8" s="1"/>
      <c r="B8" s="1"/>
      <c r="C8" s="1"/>
      <c r="D8" s="1"/>
      <c r="E8" s="1"/>
      <c r="F8" s="4" t="s">
        <v>135</v>
      </c>
      <c r="G8" s="4" t="s">
        <v>135</v>
      </c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6" t="s">
        <v>55</v>
      </c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 t="s">
        <v>56</v>
      </c>
      <c r="C12" s="1"/>
      <c r="D12" s="1"/>
      <c r="E12" s="1"/>
      <c r="F12" s="1">
        <v>109273</v>
      </c>
      <c r="G12" s="1">
        <v>97370</v>
      </c>
      <c r="H12" s="1"/>
    </row>
    <row r="13" spans="1:8" ht="15">
      <c r="A13" s="1"/>
      <c r="B13" s="1" t="s">
        <v>57</v>
      </c>
      <c r="C13" s="1"/>
      <c r="D13" s="1"/>
      <c r="E13" s="1"/>
      <c r="F13" s="1">
        <v>17490</v>
      </c>
      <c r="G13" s="1">
        <v>14220</v>
      </c>
      <c r="H13" s="1"/>
    </row>
    <row r="14" spans="1:8" ht="15">
      <c r="A14" s="1"/>
      <c r="B14" s="1" t="s">
        <v>175</v>
      </c>
      <c r="C14" s="1"/>
      <c r="D14" s="1"/>
      <c r="E14" s="1"/>
      <c r="F14" s="1">
        <v>5000</v>
      </c>
      <c r="G14" s="1">
        <v>5250</v>
      </c>
      <c r="H14" s="1"/>
    </row>
    <row r="15" spans="1:8" ht="15">
      <c r="A15" s="1"/>
      <c r="B15" s="1" t="s">
        <v>58</v>
      </c>
      <c r="C15" s="1"/>
      <c r="D15" s="1"/>
      <c r="E15" s="1"/>
      <c r="F15" s="1">
        <v>0</v>
      </c>
      <c r="G15" s="1">
        <v>0</v>
      </c>
      <c r="H15" s="1"/>
    </row>
    <row r="16" spans="1:8" ht="15">
      <c r="A16" s="1"/>
      <c r="B16" s="1" t="s">
        <v>140</v>
      </c>
      <c r="C16" s="1"/>
      <c r="D16" s="1"/>
      <c r="E16" s="1"/>
      <c r="F16" s="1">
        <v>0</v>
      </c>
      <c r="G16" s="1">
        <v>1361</v>
      </c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.75">
      <c r="A19" s="1"/>
      <c r="B19" s="2" t="s">
        <v>37</v>
      </c>
      <c r="C19" s="2"/>
      <c r="D19" s="2"/>
      <c r="E19" s="2"/>
      <c r="F19" s="2">
        <f>SUM(F12:F18)</f>
        <v>131763</v>
      </c>
      <c r="G19" s="2">
        <f>SUM(G12:G18)</f>
        <v>118201</v>
      </c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6" t="s">
        <v>59</v>
      </c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 t="s">
        <v>61</v>
      </c>
      <c r="C23" s="1"/>
      <c r="D23" s="1"/>
      <c r="E23" s="1"/>
      <c r="F23" s="1">
        <f>Schedule1!$D$20</f>
        <v>518752</v>
      </c>
      <c r="G23" s="1">
        <v>404420</v>
      </c>
      <c r="H23" s="1"/>
    </row>
    <row r="24" spans="1:8" ht="15">
      <c r="A24" s="1"/>
      <c r="B24" s="1" t="s">
        <v>60</v>
      </c>
      <c r="C24" s="1"/>
      <c r="D24" s="1"/>
      <c r="E24" s="1"/>
      <c r="F24" s="1">
        <f>Schedule1!$E$20</f>
        <v>206762</v>
      </c>
      <c r="G24" s="1">
        <v>147070</v>
      </c>
      <c r="H24" s="1"/>
    </row>
    <row r="25" spans="1:8" ht="15">
      <c r="A25" s="1"/>
      <c r="B25" s="1" t="s">
        <v>62</v>
      </c>
      <c r="C25" s="1"/>
      <c r="D25" s="1"/>
      <c r="E25" s="1"/>
      <c r="F25" s="1">
        <f>Schedule1!$F$20</f>
        <v>62124</v>
      </c>
      <c r="G25" s="1">
        <v>92699</v>
      </c>
      <c r="H25" s="1"/>
    </row>
    <row r="26" spans="1:8" ht="15">
      <c r="A26" s="1"/>
      <c r="B26" s="1" t="s">
        <v>63</v>
      </c>
      <c r="C26" s="1"/>
      <c r="D26" s="1"/>
      <c r="E26" s="1"/>
      <c r="F26" s="1">
        <f>Schedule1!$G$20</f>
        <v>92747</v>
      </c>
      <c r="G26" s="1">
        <v>75461</v>
      </c>
      <c r="H26" s="1"/>
    </row>
    <row r="27" spans="1:8" ht="15">
      <c r="A27" s="1"/>
      <c r="B27" s="1" t="s">
        <v>64</v>
      </c>
      <c r="C27" s="1"/>
      <c r="D27" s="1"/>
      <c r="E27" s="1"/>
      <c r="F27" s="1">
        <v>500</v>
      </c>
      <c r="G27" s="1">
        <v>10000</v>
      </c>
      <c r="H27" s="1"/>
    </row>
    <row r="28" spans="1:8" ht="15">
      <c r="A28" s="1"/>
      <c r="B28" s="1" t="s">
        <v>136</v>
      </c>
      <c r="C28" s="1"/>
      <c r="D28" s="1"/>
      <c r="E28" s="1"/>
      <c r="F28" s="1">
        <f>65904-40000</f>
        <v>25904</v>
      </c>
      <c r="G28" s="1">
        <v>21110</v>
      </c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.75">
      <c r="A30" s="1"/>
      <c r="B30" s="2" t="s">
        <v>37</v>
      </c>
      <c r="C30" s="2"/>
      <c r="D30" s="2"/>
      <c r="E30" s="2"/>
      <c r="F30" s="2">
        <f>SUM(F23:F29)</f>
        <v>906789</v>
      </c>
      <c r="G30" s="2">
        <f>SUM(G23:G29)</f>
        <v>750760</v>
      </c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6" t="s">
        <v>65</v>
      </c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 t="s">
        <v>66</v>
      </c>
      <c r="C34" s="1"/>
      <c r="D34" s="1"/>
      <c r="E34" s="1"/>
      <c r="F34" s="1">
        <v>30159</v>
      </c>
      <c r="G34" s="1">
        <v>39755</v>
      </c>
      <c r="H34" s="1"/>
    </row>
    <row r="35" spans="1:8" ht="15">
      <c r="A35" s="1"/>
      <c r="B35" s="1" t="s">
        <v>147</v>
      </c>
      <c r="C35" s="1"/>
      <c r="D35" s="1"/>
      <c r="E35" s="1"/>
      <c r="F35" s="1">
        <v>62632</v>
      </c>
      <c r="G35" s="1">
        <v>43689</v>
      </c>
      <c r="H35" s="1"/>
    </row>
    <row r="36" spans="1:8" ht="15">
      <c r="A36" s="1"/>
      <c r="B36" s="1" t="s">
        <v>148</v>
      </c>
      <c r="C36" s="1"/>
      <c r="D36" s="1"/>
      <c r="E36" s="1"/>
      <c r="F36" s="1">
        <v>11080</v>
      </c>
      <c r="G36" s="1">
        <v>0</v>
      </c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2" t="s">
        <v>37</v>
      </c>
      <c r="C38" s="2"/>
      <c r="D38" s="2"/>
      <c r="E38" s="2"/>
      <c r="F38" s="2">
        <f>SUM(F34:F37)</f>
        <v>103871</v>
      </c>
      <c r="G38" s="2">
        <f>SUM(G34:G37)</f>
        <v>83444</v>
      </c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6" t="s">
        <v>67</v>
      </c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 t="s">
        <v>68</v>
      </c>
      <c r="C42" s="1"/>
      <c r="D42" s="1"/>
      <c r="E42" s="1"/>
      <c r="F42" s="1">
        <v>4896</v>
      </c>
      <c r="G42" s="1">
        <v>3709</v>
      </c>
      <c r="H42" s="1"/>
    </row>
    <row r="43" spans="1:8" ht="15">
      <c r="A43" s="1"/>
      <c r="B43" s="1" t="s">
        <v>69</v>
      </c>
      <c r="C43" s="1"/>
      <c r="D43" s="1"/>
      <c r="E43" s="1"/>
      <c r="F43" s="1">
        <v>957</v>
      </c>
      <c r="G43" s="1">
        <v>0</v>
      </c>
      <c r="H43" s="1"/>
    </row>
    <row r="44" spans="1:8" ht="15">
      <c r="A44" s="1"/>
      <c r="B44" s="1" t="s">
        <v>163</v>
      </c>
      <c r="C44" s="1"/>
      <c r="D44" s="1"/>
      <c r="E44" s="1"/>
      <c r="F44" s="1">
        <v>177600</v>
      </c>
      <c r="G44" s="1">
        <v>185574</v>
      </c>
      <c r="H44" s="1"/>
    </row>
    <row r="45" spans="1:8" ht="15">
      <c r="A45" s="1"/>
      <c r="B45" s="1" t="s">
        <v>164</v>
      </c>
      <c r="C45" s="1"/>
      <c r="D45" s="1"/>
      <c r="E45" s="1"/>
      <c r="F45" s="1">
        <v>144787</v>
      </c>
      <c r="G45" s="1">
        <v>150362</v>
      </c>
      <c r="H45" s="1"/>
    </row>
    <row r="46" spans="1:8" ht="15">
      <c r="A46" s="1"/>
      <c r="B46" s="1" t="s">
        <v>170</v>
      </c>
      <c r="C46" s="1"/>
      <c r="D46" s="1"/>
      <c r="E46" s="1"/>
      <c r="F46" s="1">
        <v>150000</v>
      </c>
      <c r="G46" s="1">
        <v>0</v>
      </c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2" t="s">
        <v>37</v>
      </c>
      <c r="C48" s="2"/>
      <c r="D48" s="2"/>
      <c r="E48" s="2"/>
      <c r="F48" s="2">
        <f>SUM(F42:F47)</f>
        <v>478240</v>
      </c>
      <c r="G48" s="2">
        <f>SUM(G42:G47)</f>
        <v>339645</v>
      </c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</sheetData>
  <sheetProtection/>
  <printOptions/>
  <pageMargins left="0.314" right="0.5" top="0.25" bottom="0.629" header="0.5" footer="0.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H80"/>
  <sheetViews>
    <sheetView defaultGridColor="0" zoomScale="87" zoomScaleNormal="87" zoomScalePageLayoutView="0" colorId="22" workbookViewId="0" topLeftCell="A20">
      <selection activeCell="F48" sqref="F48"/>
    </sheetView>
  </sheetViews>
  <sheetFormatPr defaultColWidth="9.77734375" defaultRowHeight="15"/>
  <cols>
    <col min="1" max="5" width="9.77734375" style="0" customWidth="1"/>
    <col min="6" max="6" width="13.4453125" style="0" bestFit="1" customWidth="1"/>
  </cols>
  <sheetData>
    <row r="1" spans="1:8" ht="15.75">
      <c r="A1" s="1"/>
      <c r="B1" s="1"/>
      <c r="C1" s="1"/>
      <c r="D1" s="1"/>
      <c r="E1" s="1"/>
      <c r="F1" s="1"/>
      <c r="G1" s="12">
        <v>5</v>
      </c>
      <c r="H1" s="1"/>
    </row>
    <row r="2" spans="1:8" ht="15.75">
      <c r="A2" s="1"/>
      <c r="B2" s="2" t="s">
        <v>0</v>
      </c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.75">
      <c r="A4" s="1"/>
      <c r="B4" s="2" t="s">
        <v>169</v>
      </c>
      <c r="C4" s="1"/>
      <c r="D4" s="1"/>
      <c r="E4" s="1"/>
      <c r="F4" s="1"/>
      <c r="G4" s="1"/>
      <c r="H4" s="1"/>
    </row>
    <row r="5" spans="1:8" ht="15.75">
      <c r="A5" s="1"/>
      <c r="B5" s="2"/>
      <c r="C5" s="1"/>
      <c r="D5" s="1"/>
      <c r="E5" s="1"/>
      <c r="F5" s="1"/>
      <c r="G5" s="1"/>
      <c r="H5" s="1"/>
    </row>
    <row r="6" spans="1:8" ht="15.75">
      <c r="A6" s="1"/>
      <c r="B6" s="1"/>
      <c r="C6" s="1"/>
      <c r="D6" s="1"/>
      <c r="E6" s="1"/>
      <c r="F6" s="12"/>
      <c r="G6" s="12"/>
      <c r="H6" s="1"/>
    </row>
    <row r="7" spans="1:8" ht="15.75">
      <c r="A7" s="1"/>
      <c r="B7" s="2" t="s">
        <v>54</v>
      </c>
      <c r="C7" s="1"/>
      <c r="D7" s="1"/>
      <c r="E7" s="1"/>
      <c r="F7" s="15">
        <v>2013</v>
      </c>
      <c r="G7" s="15">
        <v>2012</v>
      </c>
      <c r="H7" s="16"/>
    </row>
    <row r="8" spans="1:8" ht="15.75">
      <c r="A8" s="1"/>
      <c r="B8" s="1"/>
      <c r="C8" s="1"/>
      <c r="D8" s="1"/>
      <c r="E8" s="1"/>
      <c r="F8" s="4" t="s">
        <v>135</v>
      </c>
      <c r="G8" s="4" t="s">
        <v>135</v>
      </c>
      <c r="H8" s="1"/>
    </row>
    <row r="9" spans="1:8" ht="15.75">
      <c r="A9" s="1"/>
      <c r="B9" s="1"/>
      <c r="C9" s="1"/>
      <c r="D9" s="1"/>
      <c r="E9" s="1"/>
      <c r="F9" s="2"/>
      <c r="G9" s="2"/>
      <c r="H9" s="1"/>
    </row>
    <row r="10" spans="1:8" ht="15.75">
      <c r="A10" s="1"/>
      <c r="B10" s="6" t="s">
        <v>70</v>
      </c>
      <c r="C10" s="1"/>
      <c r="D10" s="1"/>
      <c r="E10" s="1"/>
      <c r="F10" s="2"/>
      <c r="G10" s="2"/>
      <c r="H10" s="1"/>
    </row>
    <row r="11" spans="1:8" ht="15.75">
      <c r="A11" s="1"/>
      <c r="B11" s="1"/>
      <c r="C11" s="1"/>
      <c r="D11" s="1"/>
      <c r="E11" s="1"/>
      <c r="F11" s="2"/>
      <c r="G11" s="2"/>
      <c r="H11" s="1"/>
    </row>
    <row r="12" spans="1:8" ht="15">
      <c r="A12" s="1"/>
      <c r="B12" s="1" t="s">
        <v>71</v>
      </c>
      <c r="C12" s="1"/>
      <c r="D12" s="1"/>
      <c r="E12" s="1"/>
      <c r="F12" s="1">
        <v>11563</v>
      </c>
      <c r="G12" s="1">
        <v>15452</v>
      </c>
      <c r="H12" s="1"/>
    </row>
    <row r="13" spans="1:8" ht="15">
      <c r="A13" s="1"/>
      <c r="B13" s="1" t="s">
        <v>72</v>
      </c>
      <c r="C13" s="1"/>
      <c r="D13" s="1"/>
      <c r="E13" s="1"/>
      <c r="F13" s="1">
        <v>7692</v>
      </c>
      <c r="G13" s="1">
        <v>5072</v>
      </c>
      <c r="H13" s="1"/>
    </row>
    <row r="14" spans="1:8" ht="15">
      <c r="A14" s="1"/>
      <c r="B14" s="1" t="s">
        <v>73</v>
      </c>
      <c r="C14" s="1"/>
      <c r="D14" s="1"/>
      <c r="E14" s="1"/>
      <c r="F14" s="1">
        <v>1900</v>
      </c>
      <c r="G14" s="1">
        <v>1900</v>
      </c>
      <c r="H14" s="1"/>
    </row>
    <row r="15" spans="1:8" ht="15">
      <c r="A15" s="1"/>
      <c r="B15" s="1" t="s">
        <v>74</v>
      </c>
      <c r="C15" s="1"/>
      <c r="D15" s="1"/>
      <c r="E15" s="1"/>
      <c r="F15" s="1">
        <v>1344</v>
      </c>
      <c r="G15" s="1">
        <v>222</v>
      </c>
      <c r="H15" s="1"/>
    </row>
    <row r="16" spans="1:8" ht="15">
      <c r="A16" s="1"/>
      <c r="B16" s="1" t="s">
        <v>75</v>
      </c>
      <c r="C16" s="1"/>
      <c r="D16" s="1"/>
      <c r="E16" s="1"/>
      <c r="F16" s="1">
        <v>908</v>
      </c>
      <c r="G16" s="1">
        <v>1113</v>
      </c>
      <c r="H16" s="1"/>
    </row>
    <row r="17" spans="1:8" ht="15">
      <c r="A17" s="1"/>
      <c r="B17" s="1" t="s">
        <v>137</v>
      </c>
      <c r="C17" s="1"/>
      <c r="D17" s="1"/>
      <c r="E17" s="1"/>
      <c r="F17" s="1">
        <v>5910</v>
      </c>
      <c r="G17" s="1">
        <v>1000</v>
      </c>
      <c r="H17" s="1"/>
    </row>
    <row r="18" spans="1:8" ht="15">
      <c r="A18" s="1"/>
      <c r="B18" s="1" t="s">
        <v>76</v>
      </c>
      <c r="C18" s="1"/>
      <c r="D18" s="1"/>
      <c r="E18" s="1"/>
      <c r="F18" s="1">
        <v>0</v>
      </c>
      <c r="G18" s="1">
        <v>200</v>
      </c>
      <c r="H18" s="1"/>
    </row>
    <row r="19" spans="1:8" ht="15">
      <c r="A19" s="1"/>
      <c r="B19" s="1" t="s">
        <v>176</v>
      </c>
      <c r="C19" s="1"/>
      <c r="D19" s="1"/>
      <c r="E19" s="1"/>
      <c r="F19" s="1">
        <v>34966</v>
      </c>
      <c r="G19" s="1">
        <v>0</v>
      </c>
      <c r="H19" s="1"/>
    </row>
    <row r="20" spans="1:8" ht="15.75">
      <c r="A20" s="1"/>
      <c r="B20" s="1"/>
      <c r="C20" s="1"/>
      <c r="D20" s="1"/>
      <c r="E20" s="1"/>
      <c r="F20" s="2"/>
      <c r="G20" s="2"/>
      <c r="H20" s="1"/>
    </row>
    <row r="21" spans="1:8" ht="15.75">
      <c r="A21" s="1"/>
      <c r="B21" s="2" t="s">
        <v>37</v>
      </c>
      <c r="C21" s="1"/>
      <c r="D21" s="1"/>
      <c r="E21" s="1"/>
      <c r="F21" s="2">
        <f>SUM(F12:F20)</f>
        <v>64283</v>
      </c>
      <c r="G21" s="2">
        <f>SUM(G12:G20)</f>
        <v>24959</v>
      </c>
      <c r="H21" s="1"/>
    </row>
    <row r="22" spans="1:8" ht="15.75">
      <c r="A22" s="1"/>
      <c r="B22" s="1"/>
      <c r="C22" s="1"/>
      <c r="D22" s="1"/>
      <c r="E22" s="1"/>
      <c r="F22" s="2"/>
      <c r="G22" s="2"/>
      <c r="H22" s="1"/>
    </row>
    <row r="23" spans="1:8" ht="15.75">
      <c r="A23" s="1"/>
      <c r="B23" s="6" t="s">
        <v>77</v>
      </c>
      <c r="C23" s="1"/>
      <c r="D23" s="1"/>
      <c r="E23" s="1"/>
      <c r="F23" s="2"/>
      <c r="G23" s="2"/>
      <c r="H23" s="1"/>
    </row>
    <row r="24" spans="1:8" ht="15.75">
      <c r="A24" s="1"/>
      <c r="B24" s="1"/>
      <c r="C24" s="1"/>
      <c r="D24" s="1"/>
      <c r="E24" s="1"/>
      <c r="F24" s="2"/>
      <c r="G24" s="2"/>
      <c r="H24" s="1"/>
    </row>
    <row r="25" spans="1:8" ht="15">
      <c r="A25" s="1"/>
      <c r="B25" s="1" t="s">
        <v>78</v>
      </c>
      <c r="C25" s="1"/>
      <c r="D25" s="1"/>
      <c r="E25" s="1"/>
      <c r="F25" s="1">
        <v>0</v>
      </c>
      <c r="G25" s="1">
        <v>0</v>
      </c>
      <c r="H25" s="1"/>
    </row>
    <row r="26" spans="1:8" ht="15.75">
      <c r="A26" s="1"/>
      <c r="B26" s="1" t="s">
        <v>79</v>
      </c>
      <c r="C26" s="2"/>
      <c r="D26" s="1"/>
      <c r="E26" s="1"/>
      <c r="F26" s="1">
        <v>0</v>
      </c>
      <c r="G26" s="1">
        <v>0</v>
      </c>
      <c r="H26" s="1"/>
    </row>
    <row r="27" spans="1:8" ht="15">
      <c r="A27" s="1"/>
      <c r="B27" s="1" t="s">
        <v>80</v>
      </c>
      <c r="C27" s="1"/>
      <c r="D27" s="1"/>
      <c r="E27" s="1"/>
      <c r="F27" s="1">
        <v>0</v>
      </c>
      <c r="G27" s="1">
        <v>0</v>
      </c>
      <c r="H27" s="1"/>
    </row>
    <row r="28" spans="1:8" ht="15">
      <c r="A28" s="1"/>
      <c r="B28" s="1" t="s">
        <v>141</v>
      </c>
      <c r="C28" s="1"/>
      <c r="D28" s="1"/>
      <c r="E28" s="1"/>
      <c r="F28" s="1">
        <v>0</v>
      </c>
      <c r="G28" s="1">
        <v>7500</v>
      </c>
      <c r="H28" s="1"/>
    </row>
    <row r="29" spans="1:8" ht="15">
      <c r="A29" s="1"/>
      <c r="B29" s="1" t="s">
        <v>81</v>
      </c>
      <c r="C29" s="1"/>
      <c r="D29" s="1"/>
      <c r="E29" s="1"/>
      <c r="F29" s="1">
        <v>0</v>
      </c>
      <c r="G29" s="1">
        <v>0</v>
      </c>
      <c r="H29" s="1"/>
    </row>
    <row r="30" spans="1:8" ht="15">
      <c r="A30" s="1"/>
      <c r="B30" s="1" t="s">
        <v>142</v>
      </c>
      <c r="C30" s="1"/>
      <c r="D30" s="1"/>
      <c r="E30" s="1"/>
      <c r="F30" s="1">
        <v>0</v>
      </c>
      <c r="G30" s="1">
        <v>2500</v>
      </c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2" t="s">
        <v>37</v>
      </c>
      <c r="C32" s="1"/>
      <c r="D32" s="1"/>
      <c r="E32" s="1"/>
      <c r="F32" s="2">
        <f>SUM(F25:F31)</f>
        <v>0</v>
      </c>
      <c r="G32" s="2">
        <f>SUM(G25:G31)</f>
        <v>10000</v>
      </c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6" t="s">
        <v>82</v>
      </c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 t="s">
        <v>83</v>
      </c>
      <c r="C36" s="1"/>
      <c r="D36" s="1"/>
      <c r="E36" s="1"/>
      <c r="F36" s="1">
        <f>164518-24727-20000</f>
        <v>119791</v>
      </c>
      <c r="G36" s="1">
        <v>143277</v>
      </c>
      <c r="H36" s="1"/>
    </row>
    <row r="37" spans="1:8" ht="15">
      <c r="A37" s="1"/>
      <c r="B37" s="1" t="s">
        <v>123</v>
      </c>
      <c r="C37" s="1"/>
      <c r="D37" s="1"/>
      <c r="E37" s="1"/>
      <c r="F37" s="1">
        <v>152264</v>
      </c>
      <c r="G37" s="1">
        <v>167055</v>
      </c>
      <c r="H37" s="1"/>
    </row>
    <row r="38" spans="1:8" ht="15">
      <c r="A38" s="1"/>
      <c r="B38" s="1" t="s">
        <v>84</v>
      </c>
      <c r="C38" s="1"/>
      <c r="D38" s="1"/>
      <c r="E38" s="1"/>
      <c r="F38" s="1">
        <v>5443</v>
      </c>
      <c r="G38" s="1">
        <v>5150</v>
      </c>
      <c r="H38" s="1"/>
    </row>
    <row r="39" spans="1:8" ht="15">
      <c r="A39" s="1"/>
      <c r="B39" s="1" t="s">
        <v>146</v>
      </c>
      <c r="C39" s="1"/>
      <c r="D39" s="1"/>
      <c r="E39" s="1"/>
      <c r="F39" s="1">
        <v>0</v>
      </c>
      <c r="G39" s="1">
        <v>0</v>
      </c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.75">
      <c r="A41" s="1"/>
      <c r="B41" s="2" t="s">
        <v>37</v>
      </c>
      <c r="C41" s="2"/>
      <c r="D41" s="2"/>
      <c r="E41" s="2"/>
      <c r="F41" s="2">
        <f>SUM(F36:F40)</f>
        <v>277498</v>
      </c>
      <c r="G41" s="2">
        <f>SUM(G36:G40)</f>
        <v>315482</v>
      </c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6" t="s">
        <v>85</v>
      </c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 t="s">
        <v>149</v>
      </c>
      <c r="C45" s="1"/>
      <c r="D45" s="1"/>
      <c r="E45" s="1"/>
      <c r="F45" s="1">
        <f>87259-11842</f>
        <v>75417</v>
      </c>
      <c r="G45" s="1">
        <v>67650</v>
      </c>
      <c r="H45" s="1"/>
    </row>
    <row r="46" spans="1:8" ht="15">
      <c r="A46" s="1"/>
      <c r="B46" s="1" t="s">
        <v>86</v>
      </c>
      <c r="C46" s="1"/>
      <c r="D46" s="1"/>
      <c r="E46" s="1"/>
      <c r="F46" s="1">
        <v>11842</v>
      </c>
      <c r="G46" s="1">
        <v>11842</v>
      </c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2" t="s">
        <v>37</v>
      </c>
      <c r="C48" s="2"/>
      <c r="D48" s="2"/>
      <c r="E48" s="2"/>
      <c r="F48" s="2">
        <f>SUM(F45:F47)</f>
        <v>87259</v>
      </c>
      <c r="G48" s="2">
        <f>SUM(G45:G47)</f>
        <v>79492</v>
      </c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6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.75">
      <c r="A54" s="1"/>
      <c r="B54" s="2"/>
      <c r="C54" s="2"/>
      <c r="D54" s="2"/>
      <c r="E54" s="2"/>
      <c r="F54" s="2"/>
      <c r="G54" s="2"/>
      <c r="H54" s="1"/>
    </row>
    <row r="55" spans="1:8" ht="15.75">
      <c r="A55" s="7"/>
      <c r="B55" s="8"/>
      <c r="C55" s="8"/>
      <c r="D55" s="8"/>
      <c r="E55" s="8"/>
      <c r="F55" s="8"/>
      <c r="G55" s="8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.75">
      <c r="A57" s="7"/>
      <c r="B57" s="7"/>
      <c r="C57" s="8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8"/>
      <c r="C80" s="7"/>
      <c r="D80" s="7"/>
      <c r="E80" s="7"/>
      <c r="F80" s="8"/>
      <c r="G80" s="7"/>
      <c r="H80" s="7"/>
    </row>
  </sheetData>
  <sheetProtection/>
  <printOptions/>
  <pageMargins left="0.314" right="0.5" top="0.25" bottom="0.629" header="0.5" footer="0.5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G66"/>
  <sheetViews>
    <sheetView tabSelected="1" defaultGridColor="0" zoomScale="87" zoomScaleNormal="87" zoomScalePageLayoutView="0" colorId="22" workbookViewId="0" topLeftCell="A1">
      <selection activeCell="A54" sqref="A54"/>
    </sheetView>
  </sheetViews>
  <sheetFormatPr defaultColWidth="9.77734375" defaultRowHeight="15"/>
  <cols>
    <col min="1" max="1" width="7.21484375" style="0" customWidth="1"/>
    <col min="2" max="5" width="9.77734375" style="0" customWidth="1"/>
    <col min="6" max="6" width="11.77734375" style="0" customWidth="1"/>
    <col min="7" max="7" width="10.6640625" style="0" bestFit="1" customWidth="1"/>
    <col min="8" max="8" width="9.77734375" style="0" customWidth="1"/>
    <col min="9" max="9" width="10.6640625" style="0" bestFit="1" customWidth="1"/>
  </cols>
  <sheetData>
    <row r="2" spans="1:7" ht="15.75">
      <c r="A2" s="1"/>
      <c r="B2" s="1"/>
      <c r="C2" s="1"/>
      <c r="D2" s="1"/>
      <c r="E2" s="1"/>
      <c r="F2" s="1"/>
      <c r="G2" s="12">
        <v>6</v>
      </c>
    </row>
    <row r="3" spans="1:7" ht="15.75">
      <c r="A3" s="1"/>
      <c r="B3" s="2" t="s">
        <v>0</v>
      </c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.75">
      <c r="A5" s="1"/>
      <c r="B5" s="2" t="s">
        <v>171</v>
      </c>
      <c r="C5" s="1"/>
      <c r="D5" s="1"/>
      <c r="E5" s="1"/>
      <c r="F5" s="1"/>
      <c r="G5" s="1"/>
    </row>
    <row r="6" spans="1:7" ht="15.75">
      <c r="A6" s="1"/>
      <c r="B6" s="1"/>
      <c r="C6" s="1"/>
      <c r="D6" s="1"/>
      <c r="E6" s="1"/>
      <c r="F6" s="12"/>
      <c r="G6" s="12"/>
    </row>
    <row r="7" spans="1:7" ht="15.75">
      <c r="A7" s="1"/>
      <c r="B7" s="3"/>
      <c r="C7" s="1"/>
      <c r="D7" s="1"/>
      <c r="E7" s="1"/>
      <c r="F7" s="19" t="s">
        <v>174</v>
      </c>
      <c r="G7" s="19" t="s">
        <v>154</v>
      </c>
    </row>
    <row r="8" spans="1:7" ht="15.75">
      <c r="A8" s="1"/>
      <c r="B8" s="3" t="s">
        <v>87</v>
      </c>
      <c r="C8" s="1"/>
      <c r="D8" s="1"/>
      <c r="E8" s="1"/>
      <c r="F8" s="12" t="s">
        <v>135</v>
      </c>
      <c r="G8" s="12" t="s">
        <v>135</v>
      </c>
    </row>
    <row r="9" spans="1:7" ht="15.75">
      <c r="A9" s="1"/>
      <c r="B9" s="3"/>
      <c r="C9" s="1"/>
      <c r="D9" s="1"/>
      <c r="E9" s="1"/>
      <c r="F9" s="1"/>
      <c r="G9" s="1"/>
    </row>
    <row r="10" spans="1:7" ht="15">
      <c r="A10" s="1"/>
      <c r="B10" s="1" t="s">
        <v>88</v>
      </c>
      <c r="C10" s="1"/>
      <c r="D10" s="1"/>
      <c r="E10" s="1"/>
      <c r="F10" s="1">
        <v>387165</v>
      </c>
      <c r="G10" s="1">
        <v>387165</v>
      </c>
    </row>
    <row r="11" spans="1:7" ht="15">
      <c r="A11" s="1"/>
      <c r="B11" s="1" t="s">
        <v>128</v>
      </c>
      <c r="C11" s="1"/>
      <c r="D11" s="1"/>
      <c r="E11" s="1"/>
      <c r="F11" s="1">
        <f>Schedule1!$E$52</f>
        <v>17786452</v>
      </c>
      <c r="G11" s="1">
        <v>17936452</v>
      </c>
    </row>
    <row r="12" spans="1:7" ht="15">
      <c r="A12" s="1"/>
      <c r="B12" s="1" t="s">
        <v>89</v>
      </c>
      <c r="C12" s="1"/>
      <c r="D12" s="1"/>
      <c r="E12" s="1"/>
      <c r="F12" s="1">
        <v>5249</v>
      </c>
      <c r="G12" s="1">
        <v>5249</v>
      </c>
    </row>
    <row r="13" spans="1:7" ht="15">
      <c r="A13" s="1"/>
      <c r="B13" s="1" t="s">
        <v>90</v>
      </c>
      <c r="C13" s="1"/>
      <c r="D13" s="1"/>
      <c r="E13" s="1"/>
      <c r="F13" s="1">
        <v>1244</v>
      </c>
      <c r="G13" s="1">
        <v>1244</v>
      </c>
    </row>
    <row r="14" spans="1:7" ht="15">
      <c r="A14" s="1"/>
      <c r="B14" s="1" t="s">
        <v>91</v>
      </c>
      <c r="C14" s="1"/>
      <c r="D14" s="1"/>
      <c r="E14" s="1"/>
      <c r="F14" s="1">
        <v>9081</v>
      </c>
      <c r="G14" s="1">
        <v>9081</v>
      </c>
    </row>
    <row r="15" spans="1:7" ht="15.75">
      <c r="A15" s="1"/>
      <c r="B15" s="1" t="s">
        <v>92</v>
      </c>
      <c r="C15" s="2"/>
      <c r="D15" s="1"/>
      <c r="E15" s="1"/>
      <c r="F15" s="6">
        <f>3117+37517+10000</f>
        <v>50634</v>
      </c>
      <c r="G15" s="6">
        <v>50634</v>
      </c>
    </row>
    <row r="16" spans="1:7" ht="15.75">
      <c r="A16" s="1"/>
      <c r="B16" s="2" t="s">
        <v>37</v>
      </c>
      <c r="C16" s="1"/>
      <c r="D16" s="2"/>
      <c r="E16" s="2"/>
      <c r="F16" s="2">
        <f>SUM(F10:F15)</f>
        <v>18239825</v>
      </c>
      <c r="G16" s="2">
        <f>SUM(G10:G15)</f>
        <v>18389825</v>
      </c>
    </row>
    <row r="17" spans="1:7" ht="15">
      <c r="A17" s="1"/>
      <c r="D17" s="1"/>
      <c r="E17" s="1"/>
      <c r="F17" s="1"/>
      <c r="G17" s="1"/>
    </row>
    <row r="18" spans="1:7" ht="15.75">
      <c r="A18" s="1"/>
      <c r="B18" s="3" t="s">
        <v>93</v>
      </c>
      <c r="C18" s="1"/>
      <c r="D18" s="1"/>
      <c r="E18" s="1"/>
      <c r="F18" s="1"/>
      <c r="G18" s="1"/>
    </row>
    <row r="19" spans="1:7" ht="15">
      <c r="A19" s="1"/>
      <c r="B19" s="1" t="s">
        <v>94</v>
      </c>
      <c r="C19" s="1"/>
      <c r="D19" s="1"/>
      <c r="E19" s="1"/>
      <c r="F19" s="1">
        <v>1936</v>
      </c>
      <c r="G19" s="1">
        <v>1936</v>
      </c>
    </row>
    <row r="20" spans="1:7" ht="15">
      <c r="A20" s="1"/>
      <c r="B20" s="1" t="s">
        <v>95</v>
      </c>
      <c r="C20" s="1"/>
      <c r="D20" s="1"/>
      <c r="E20" s="1"/>
      <c r="F20" s="1">
        <f>329746+27000</f>
        <v>356746</v>
      </c>
      <c r="G20" s="1">
        <v>215000</v>
      </c>
    </row>
    <row r="21" spans="1:7" ht="15">
      <c r="A21" s="1"/>
      <c r="B21" s="1" t="s">
        <v>124</v>
      </c>
      <c r="C21" s="1"/>
      <c r="D21" s="1"/>
      <c r="E21" s="1"/>
      <c r="F21" s="1">
        <f>117621+24727</f>
        <v>142348</v>
      </c>
      <c r="G21" s="1">
        <v>284977</v>
      </c>
    </row>
    <row r="22" spans="1:7" ht="15.75">
      <c r="A22" s="1"/>
      <c r="B22" s="1" t="s">
        <v>96</v>
      </c>
      <c r="C22" s="2"/>
      <c r="D22" s="1"/>
      <c r="E22" s="1"/>
      <c r="F22" s="6">
        <v>2794</v>
      </c>
      <c r="G22" s="6">
        <v>2794</v>
      </c>
    </row>
    <row r="23" spans="1:7" ht="15.75">
      <c r="A23" s="1"/>
      <c r="B23" s="2" t="s">
        <v>97</v>
      </c>
      <c r="C23" s="1"/>
      <c r="D23" s="2"/>
      <c r="E23" s="2"/>
      <c r="F23" s="2">
        <f>SUM(F19:F22)</f>
        <v>503824</v>
      </c>
      <c r="G23" s="2">
        <f>SUM(G19:G22)</f>
        <v>504707</v>
      </c>
    </row>
    <row r="24" spans="1:7" ht="15">
      <c r="A24" s="1"/>
      <c r="B24" s="1"/>
      <c r="C24" s="1"/>
      <c r="D24" s="1"/>
      <c r="E24" s="1"/>
      <c r="F24" s="1"/>
      <c r="G24" s="1"/>
    </row>
    <row r="25" spans="1:7" ht="15.75">
      <c r="A25" s="1"/>
      <c r="B25" s="3" t="s">
        <v>98</v>
      </c>
      <c r="C25" s="1"/>
      <c r="D25" s="1"/>
      <c r="E25" s="1"/>
      <c r="F25" s="1"/>
      <c r="G25" s="1"/>
    </row>
    <row r="26" spans="1:7" ht="15">
      <c r="A26" s="1"/>
      <c r="B26" s="1" t="s">
        <v>99</v>
      </c>
      <c r="C26" s="1"/>
      <c r="D26" s="1"/>
      <c r="E26" s="1"/>
      <c r="F26" s="21">
        <f>Schedule1!$E$41</f>
        <v>291995</v>
      </c>
      <c r="G26" s="1">
        <v>246954</v>
      </c>
    </row>
    <row r="27" spans="1:7" ht="15">
      <c r="A27" s="1"/>
      <c r="B27" s="1" t="s">
        <v>152</v>
      </c>
      <c r="C27" s="1"/>
      <c r="D27" s="1"/>
      <c r="E27" s="1"/>
      <c r="F27" s="6">
        <f>2000+2000+25000+5000</f>
        <v>34000</v>
      </c>
      <c r="G27" s="6">
        <v>34000</v>
      </c>
    </row>
    <row r="28" spans="1:7" ht="15.75">
      <c r="A28" s="1"/>
      <c r="B28" s="2" t="s">
        <v>100</v>
      </c>
      <c r="C28" s="1"/>
      <c r="D28" s="2"/>
      <c r="E28" s="2"/>
      <c r="F28" s="2">
        <f>SUM(F26:F27)</f>
        <v>325995</v>
      </c>
      <c r="G28" s="2">
        <f>SUM(G26:G27)</f>
        <v>280954</v>
      </c>
    </row>
    <row r="29" spans="1:7" ht="15">
      <c r="A29" s="1"/>
      <c r="B29" s="1"/>
      <c r="C29" s="1"/>
      <c r="D29" s="1"/>
      <c r="E29" s="1"/>
      <c r="F29" s="1"/>
      <c r="G29" s="1"/>
    </row>
    <row r="30" spans="1:7" ht="15.75">
      <c r="A30" s="1"/>
      <c r="B30" s="2" t="s">
        <v>145</v>
      </c>
      <c r="C30" s="1"/>
      <c r="D30" s="1"/>
      <c r="E30" s="1"/>
      <c r="F30" s="2">
        <f>F23-F28</f>
        <v>177829</v>
      </c>
      <c r="G30" s="2">
        <f>G23-G28</f>
        <v>223753</v>
      </c>
    </row>
    <row r="31" spans="1:7" ht="15.75">
      <c r="A31" s="1"/>
      <c r="B31" s="1"/>
      <c r="C31" s="2"/>
      <c r="D31" s="1"/>
      <c r="E31" s="1"/>
      <c r="F31" s="1"/>
      <c r="G31" s="1"/>
    </row>
    <row r="32" spans="1:7" ht="15.75">
      <c r="A32" s="1"/>
      <c r="B32" s="1" t="s">
        <v>168</v>
      </c>
      <c r="C32" s="2"/>
      <c r="D32" s="1"/>
      <c r="E32" s="1"/>
      <c r="F32" s="1">
        <f>5006552+177600</f>
        <v>5184152</v>
      </c>
      <c r="G32" s="1">
        <v>5329018</v>
      </c>
    </row>
    <row r="33" spans="1:7" ht="15.75">
      <c r="A33" s="1"/>
      <c r="B33" s="1"/>
      <c r="C33" s="2"/>
      <c r="D33" s="1"/>
      <c r="E33" s="1"/>
      <c r="F33" s="1"/>
      <c r="G33" s="1"/>
    </row>
    <row r="34" spans="1:7" ht="15.75">
      <c r="A34" s="1"/>
      <c r="B34" s="2" t="s">
        <v>101</v>
      </c>
      <c r="C34" s="1"/>
      <c r="D34" s="1"/>
      <c r="E34" s="1"/>
      <c r="F34" s="2">
        <f>F16+F30-F32</f>
        <v>13233502</v>
      </c>
      <c r="G34" s="2">
        <v>13284560</v>
      </c>
    </row>
    <row r="35" spans="1:7" ht="15">
      <c r="A35" s="1"/>
      <c r="B35" s="1"/>
      <c r="C35" s="1"/>
      <c r="D35" s="1"/>
      <c r="E35" s="1"/>
      <c r="F35" s="1" t="s">
        <v>102</v>
      </c>
      <c r="G35" s="1" t="s">
        <v>102</v>
      </c>
    </row>
    <row r="36" spans="1:7" ht="15.75">
      <c r="A36" s="1"/>
      <c r="B36" s="3" t="s">
        <v>103</v>
      </c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.75">
      <c r="A38" s="1"/>
      <c r="B38" s="2" t="s">
        <v>104</v>
      </c>
      <c r="C38" s="1"/>
      <c r="D38" s="1"/>
      <c r="E38" s="1"/>
      <c r="F38" s="1"/>
      <c r="G38" s="1"/>
    </row>
    <row r="39" spans="1:7" ht="15">
      <c r="A39" s="1"/>
      <c r="B39" s="1" t="s">
        <v>105</v>
      </c>
      <c r="C39" s="1"/>
      <c r="D39" s="1"/>
      <c r="E39" s="1"/>
      <c r="F39" s="1">
        <v>2646725</v>
      </c>
      <c r="G39" s="1">
        <v>2419328</v>
      </c>
    </row>
    <row r="40" spans="1:7" ht="15">
      <c r="A40" s="1"/>
      <c r="B40" s="1" t="s">
        <v>162</v>
      </c>
      <c r="C40" s="1"/>
      <c r="D40" s="1"/>
      <c r="E40" s="1"/>
      <c r="F40" s="1">
        <f>Summary!$F$50</f>
        <v>69155</v>
      </c>
      <c r="G40" s="1">
        <v>227397</v>
      </c>
    </row>
    <row r="41" spans="1:7" ht="15">
      <c r="A41" s="1"/>
      <c r="B41" s="1"/>
      <c r="C41" s="1"/>
      <c r="D41" s="1"/>
      <c r="E41" s="1"/>
      <c r="F41" s="1" t="s">
        <v>106</v>
      </c>
      <c r="G41" s="1" t="s">
        <v>106</v>
      </c>
    </row>
    <row r="42" spans="1:7" ht="15">
      <c r="A42" s="1"/>
      <c r="B42" s="1"/>
      <c r="C42" s="1"/>
      <c r="D42" s="1"/>
      <c r="E42" s="1"/>
      <c r="F42" s="1">
        <f>SUM(F39:F40)</f>
        <v>2715880</v>
      </c>
      <c r="G42" s="1">
        <f>SUM(G39:G41)</f>
        <v>2646725</v>
      </c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 t="s">
        <v>129</v>
      </c>
      <c r="C44" s="1"/>
      <c r="D44" s="1"/>
      <c r="E44" s="1"/>
      <c r="F44" s="1">
        <f>150000+100000+300000-300000</f>
        <v>250000</v>
      </c>
      <c r="G44" s="1">
        <f>550000-300000</f>
        <v>250000</v>
      </c>
    </row>
    <row r="45" spans="1:7" ht="15">
      <c r="A45" s="1"/>
      <c r="B45" s="1" t="s">
        <v>130</v>
      </c>
      <c r="C45" s="1"/>
      <c r="D45" s="1"/>
      <c r="E45" s="1"/>
      <c r="F45" s="1">
        <f>5122835+144787</f>
        <v>5267622</v>
      </c>
      <c r="G45" s="1">
        <v>5387835</v>
      </c>
    </row>
    <row r="46" spans="1:7" ht="15">
      <c r="A46" s="1"/>
      <c r="B46" s="1" t="s">
        <v>143</v>
      </c>
      <c r="C46" s="1"/>
      <c r="D46" s="1"/>
      <c r="E46" s="1"/>
      <c r="F46" s="1">
        <f>4600000+100000+300000</f>
        <v>5000000</v>
      </c>
      <c r="G46" s="1">
        <v>5000000</v>
      </c>
    </row>
    <row r="47" spans="1:7" ht="15">
      <c r="A47" s="1"/>
      <c r="B47" s="1"/>
      <c r="C47" s="1"/>
      <c r="D47" s="1"/>
      <c r="E47" s="1"/>
      <c r="F47" s="1" t="s">
        <v>106</v>
      </c>
      <c r="G47" s="1" t="s">
        <v>106</v>
      </c>
    </row>
    <row r="48" spans="1:7" ht="15.75">
      <c r="A48" s="1"/>
      <c r="B48" s="2" t="s">
        <v>107</v>
      </c>
      <c r="C48" s="1"/>
      <c r="D48" s="1"/>
      <c r="E48" s="1"/>
      <c r="F48" s="2">
        <f>SUM(F42:F46)</f>
        <v>13233502</v>
      </c>
      <c r="G48" s="2">
        <f>SUM(G42:G47)</f>
        <v>13284560</v>
      </c>
    </row>
    <row r="49" spans="1:7" ht="15">
      <c r="A49" s="1"/>
      <c r="B49" s="1"/>
      <c r="C49" s="1"/>
      <c r="D49" s="1"/>
      <c r="E49" s="1"/>
      <c r="F49" s="1" t="s">
        <v>102</v>
      </c>
      <c r="G49" s="1" t="s">
        <v>102</v>
      </c>
    </row>
    <row r="50" spans="1:7" ht="15">
      <c r="A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.75">
      <c r="A59" s="1"/>
      <c r="B59" s="2"/>
      <c r="C59" s="1"/>
      <c r="D59" s="1"/>
      <c r="E59" s="1"/>
      <c r="F59" s="1"/>
      <c r="G59" s="1"/>
    </row>
    <row r="60" spans="1:7" ht="15.75">
      <c r="A60" s="1"/>
      <c r="B60" s="2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  <row r="65" spans="1:7" ht="15">
      <c r="A65" s="1"/>
      <c r="B65" s="1"/>
      <c r="C65" s="1"/>
      <c r="D65" s="1"/>
      <c r="E65" s="1"/>
      <c r="F65" s="1"/>
      <c r="G65" s="1"/>
    </row>
    <row r="66" ht="15">
      <c r="B66" s="1"/>
    </row>
  </sheetData>
  <sheetProtection/>
  <printOptions/>
  <pageMargins left="0.31496062992125984" right="0.5118110236220472" top="0.03937007874015748" bottom="0.03937007874015748" header="0.5" footer="0.5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74"/>
  <sheetViews>
    <sheetView defaultGridColor="0" zoomScale="87" zoomScaleNormal="87" zoomScalePageLayoutView="0" colorId="22" workbookViewId="0" topLeftCell="A1">
      <selection activeCell="B55" sqref="B55"/>
    </sheetView>
  </sheetViews>
  <sheetFormatPr defaultColWidth="9.77734375" defaultRowHeight="15"/>
  <cols>
    <col min="1" max="1" width="3.77734375" style="0" customWidth="1"/>
    <col min="2" max="2" width="9.77734375" style="0" customWidth="1"/>
    <col min="3" max="3" width="8.99609375" style="0" customWidth="1"/>
    <col min="4" max="4" width="9.77734375" style="0" customWidth="1"/>
    <col min="5" max="5" width="10.6640625" style="0" bestFit="1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2">
        <v>7</v>
      </c>
    </row>
    <row r="2" spans="1:9" ht="15.75">
      <c r="A2" s="1"/>
      <c r="B2" s="2" t="s">
        <v>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2" t="s">
        <v>169</v>
      </c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2" t="s">
        <v>19</v>
      </c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5">
        <v>2013</v>
      </c>
      <c r="I7" s="17">
        <v>2012</v>
      </c>
    </row>
    <row r="8" spans="1:9" ht="15.75">
      <c r="A8" s="1"/>
      <c r="B8" s="1"/>
      <c r="C8" s="1"/>
      <c r="D8" s="5" t="s">
        <v>160</v>
      </c>
      <c r="E8" s="5" t="s">
        <v>60</v>
      </c>
      <c r="F8" s="5" t="s">
        <v>108</v>
      </c>
      <c r="G8" s="5" t="s">
        <v>109</v>
      </c>
      <c r="H8" s="4" t="s">
        <v>37</v>
      </c>
      <c r="I8" s="5" t="s">
        <v>37</v>
      </c>
    </row>
    <row r="9" spans="1:9" ht="15.75">
      <c r="A9" s="1"/>
      <c r="B9" s="1"/>
      <c r="C9" s="1"/>
      <c r="D9" s="4" t="s">
        <v>135</v>
      </c>
      <c r="E9" s="4" t="s">
        <v>135</v>
      </c>
      <c r="F9" s="4" t="s">
        <v>135</v>
      </c>
      <c r="G9" s="4" t="s">
        <v>135</v>
      </c>
      <c r="H9" s="4" t="s">
        <v>135</v>
      </c>
      <c r="I9" s="12" t="s">
        <v>135</v>
      </c>
    </row>
    <row r="10" spans="1:9" ht="15.75">
      <c r="A10" s="1"/>
      <c r="B10" s="1"/>
      <c r="C10" s="1"/>
      <c r="D10" s="1"/>
      <c r="E10" s="1"/>
      <c r="F10" s="1"/>
      <c r="G10" s="1"/>
      <c r="H10" s="2"/>
      <c r="I10" s="1"/>
    </row>
    <row r="11" spans="1:9" ht="15.75">
      <c r="A11" s="1"/>
      <c r="B11" s="1" t="s">
        <v>110</v>
      </c>
      <c r="C11" s="1"/>
      <c r="D11" s="9">
        <v>0</v>
      </c>
      <c r="E11" s="9">
        <v>0</v>
      </c>
      <c r="F11" s="9">
        <v>0</v>
      </c>
      <c r="G11" s="9">
        <v>0</v>
      </c>
      <c r="H11" s="10">
        <f aca="true" t="shared" si="0" ref="H11:H17">SUM(D11:G11)</f>
        <v>0</v>
      </c>
      <c r="I11" s="9">
        <v>5188</v>
      </c>
    </row>
    <row r="12" spans="1:9" ht="15.75">
      <c r="A12" s="1"/>
      <c r="B12" s="1" t="s">
        <v>111</v>
      </c>
      <c r="C12" s="1"/>
      <c r="D12" s="9">
        <f>248466+156778</f>
        <v>405244</v>
      </c>
      <c r="E12" s="9">
        <f>129035-12454+535</f>
        <v>117116</v>
      </c>
      <c r="F12" s="9">
        <f>1199+48000</f>
        <v>49199</v>
      </c>
      <c r="G12" s="9">
        <f>71757+3124</f>
        <v>74881</v>
      </c>
      <c r="H12" s="10">
        <f t="shared" si="0"/>
        <v>646440</v>
      </c>
      <c r="I12" s="9">
        <v>480334</v>
      </c>
    </row>
    <row r="13" spans="1:9" ht="15.75">
      <c r="A13" s="1"/>
      <c r="B13" s="1" t="s">
        <v>127</v>
      </c>
      <c r="C13" s="1"/>
      <c r="D13" s="9">
        <v>17019</v>
      </c>
      <c r="E13" s="9">
        <v>13333</v>
      </c>
      <c r="F13" s="9">
        <f>325+1000</f>
        <v>1325</v>
      </c>
      <c r="G13" s="9">
        <v>4846</v>
      </c>
      <c r="H13" s="10">
        <f t="shared" si="0"/>
        <v>36523</v>
      </c>
      <c r="I13" s="9">
        <v>35720</v>
      </c>
    </row>
    <row r="14" spans="1:9" ht="15.75">
      <c r="A14" s="1"/>
      <c r="B14" s="1" t="s">
        <v>112</v>
      </c>
      <c r="C14" s="1"/>
      <c r="D14" s="9">
        <v>38431</v>
      </c>
      <c r="E14" s="9">
        <f>46038+5850</f>
        <v>51888</v>
      </c>
      <c r="F14" s="9">
        <f>1060+4000</f>
        <v>5060</v>
      </c>
      <c r="G14" s="9">
        <v>6630</v>
      </c>
      <c r="H14" s="10">
        <f t="shared" si="0"/>
        <v>102009</v>
      </c>
      <c r="I14" s="9">
        <v>64777</v>
      </c>
    </row>
    <row r="15" spans="1:9" ht="15.75">
      <c r="A15" s="1"/>
      <c r="B15" s="1" t="s">
        <v>113</v>
      </c>
      <c r="C15" s="1"/>
      <c r="D15" s="9">
        <v>450</v>
      </c>
      <c r="E15" s="9">
        <v>911</v>
      </c>
      <c r="F15" s="9">
        <v>1000</v>
      </c>
      <c r="G15" s="9">
        <v>250</v>
      </c>
      <c r="H15" s="10">
        <f t="shared" si="0"/>
        <v>2611</v>
      </c>
      <c r="I15" s="9">
        <v>17028</v>
      </c>
    </row>
    <row r="16" spans="1:9" ht="15.75">
      <c r="A16" s="1"/>
      <c r="B16" s="1" t="s">
        <v>114</v>
      </c>
      <c r="C16" s="1"/>
      <c r="D16" s="9">
        <v>0</v>
      </c>
      <c r="E16" s="9">
        <v>0</v>
      </c>
      <c r="F16" s="9">
        <v>2000</v>
      </c>
      <c r="G16" s="9">
        <v>0</v>
      </c>
      <c r="H16" s="10">
        <f t="shared" si="0"/>
        <v>2000</v>
      </c>
      <c r="I16" s="9">
        <v>552</v>
      </c>
    </row>
    <row r="17" spans="1:9" ht="15.75">
      <c r="A17" s="1"/>
      <c r="B17" s="1" t="s">
        <v>115</v>
      </c>
      <c r="C17" s="1"/>
      <c r="D17" s="9">
        <v>57608</v>
      </c>
      <c r="E17" s="9">
        <v>23514</v>
      </c>
      <c r="F17" s="9">
        <v>3540</v>
      </c>
      <c r="G17" s="9">
        <v>6140</v>
      </c>
      <c r="H17" s="10">
        <f t="shared" si="0"/>
        <v>90802</v>
      </c>
      <c r="I17" s="9">
        <v>116051</v>
      </c>
    </row>
    <row r="18" spans="1:9" ht="15.75">
      <c r="A18" s="1"/>
      <c r="B18" s="1"/>
      <c r="C18" s="1"/>
      <c r="D18" s="9"/>
      <c r="E18" s="9"/>
      <c r="F18" s="9"/>
      <c r="G18" s="9"/>
      <c r="H18" s="10"/>
      <c r="I18" s="9"/>
    </row>
    <row r="19" spans="1:9" ht="15">
      <c r="A19" s="1"/>
      <c r="B19" s="1"/>
      <c r="C19" s="1"/>
      <c r="D19" s="9" t="s">
        <v>116</v>
      </c>
      <c r="E19" s="9" t="s">
        <v>116</v>
      </c>
      <c r="F19" s="9" t="s">
        <v>116</v>
      </c>
      <c r="G19" s="9" t="s">
        <v>116</v>
      </c>
      <c r="H19" s="9" t="s">
        <v>116</v>
      </c>
      <c r="I19" s="9" t="s">
        <v>116</v>
      </c>
    </row>
    <row r="20" spans="1:9" ht="15.75">
      <c r="A20" s="1"/>
      <c r="B20" s="2" t="s">
        <v>117</v>
      </c>
      <c r="C20" s="2"/>
      <c r="D20" s="10">
        <f aca="true" t="shared" si="1" ref="D20:I20">SUM(D11:D19)</f>
        <v>518752</v>
      </c>
      <c r="E20" s="10">
        <f t="shared" si="1"/>
        <v>206762</v>
      </c>
      <c r="F20" s="10">
        <f t="shared" si="1"/>
        <v>62124</v>
      </c>
      <c r="G20" s="10">
        <f t="shared" si="1"/>
        <v>92747</v>
      </c>
      <c r="H20" s="10">
        <f t="shared" si="1"/>
        <v>880385</v>
      </c>
      <c r="I20" s="9">
        <f t="shared" si="1"/>
        <v>719650</v>
      </c>
    </row>
    <row r="21" spans="1:9" ht="15">
      <c r="A21" s="1"/>
      <c r="B21" s="1"/>
      <c r="C21" s="1"/>
      <c r="D21" s="9" t="s">
        <v>116</v>
      </c>
      <c r="E21" s="9" t="s">
        <v>116</v>
      </c>
      <c r="F21" s="9" t="s">
        <v>116</v>
      </c>
      <c r="G21" s="9" t="s">
        <v>116</v>
      </c>
      <c r="H21" s="9" t="s">
        <v>116</v>
      </c>
      <c r="I21" s="9" t="s">
        <v>116</v>
      </c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2" t="s">
        <v>4</v>
      </c>
      <c r="C23" s="1"/>
      <c r="D23" s="1"/>
      <c r="E23" s="15">
        <v>2013</v>
      </c>
      <c r="F23" s="16"/>
      <c r="G23" s="15">
        <v>2012</v>
      </c>
      <c r="H23" s="16"/>
      <c r="I23" s="1"/>
    </row>
    <row r="24" spans="1:9" ht="15.75">
      <c r="A24" s="1"/>
      <c r="B24" s="2"/>
      <c r="C24" s="1"/>
      <c r="D24" s="1"/>
      <c r="E24" s="4" t="s">
        <v>135</v>
      </c>
      <c r="F24" s="1"/>
      <c r="G24" s="4" t="s">
        <v>135</v>
      </c>
      <c r="H24" s="1"/>
      <c r="I24" s="1"/>
    </row>
    <row r="25" spans="1:9" ht="15.75">
      <c r="A25" s="1"/>
      <c r="B25" s="1"/>
      <c r="C25" s="1"/>
      <c r="D25" s="1"/>
      <c r="E25" s="4" t="s">
        <v>2</v>
      </c>
      <c r="F25" s="4"/>
      <c r="G25" s="4" t="s">
        <v>2</v>
      </c>
      <c r="H25" s="1"/>
      <c r="I25" s="1"/>
    </row>
    <row r="26" spans="1:9" ht="15">
      <c r="A26" s="1"/>
      <c r="B26" s="1" t="s">
        <v>118</v>
      </c>
      <c r="C26" s="1"/>
      <c r="D26" s="1"/>
      <c r="E26" s="9">
        <v>191275</v>
      </c>
      <c r="F26" s="1"/>
      <c r="G26" s="9">
        <v>210292</v>
      </c>
      <c r="H26" s="1"/>
      <c r="I26" s="1"/>
    </row>
    <row r="27" spans="1:9" ht="15">
      <c r="A27" s="1"/>
      <c r="B27" s="1" t="s">
        <v>119</v>
      </c>
      <c r="C27" s="1"/>
      <c r="D27" s="1"/>
      <c r="E27" s="9"/>
      <c r="F27" s="1"/>
      <c r="G27" s="9">
        <v>0</v>
      </c>
      <c r="H27" s="1"/>
      <c r="I27" s="1"/>
    </row>
    <row r="28" spans="1:9" ht="15">
      <c r="A28" s="1"/>
      <c r="B28" s="1" t="s">
        <v>120</v>
      </c>
      <c r="C28" s="1"/>
      <c r="D28" s="1"/>
      <c r="E28" s="9"/>
      <c r="F28" s="1"/>
      <c r="G28" s="9">
        <v>0</v>
      </c>
      <c r="H28" s="1"/>
      <c r="I28" s="1"/>
    </row>
    <row r="29" spans="1:9" ht="15">
      <c r="A29" s="1"/>
      <c r="B29" s="1" t="s">
        <v>121</v>
      </c>
      <c r="C29" s="1"/>
      <c r="D29" s="1"/>
      <c r="E29" s="9"/>
      <c r="F29" s="1"/>
      <c r="G29" s="9">
        <v>0</v>
      </c>
      <c r="H29" s="1"/>
      <c r="I29" s="1"/>
    </row>
    <row r="30" spans="1:9" ht="15">
      <c r="A30" s="1"/>
      <c r="B30" s="1"/>
      <c r="C30" s="1"/>
      <c r="D30" s="1"/>
      <c r="E30" s="9" t="s">
        <v>116</v>
      </c>
      <c r="F30" s="1"/>
      <c r="G30" s="9" t="s">
        <v>116</v>
      </c>
      <c r="H30" s="1"/>
      <c r="I30" s="1"/>
    </row>
    <row r="31" spans="1:9" ht="15.75">
      <c r="A31" s="1"/>
      <c r="B31" s="2" t="s">
        <v>122</v>
      </c>
      <c r="C31" s="1"/>
      <c r="D31" s="1"/>
      <c r="E31" s="10">
        <f>SUM(E26:E30)</f>
        <v>191275</v>
      </c>
      <c r="F31" s="1"/>
      <c r="G31" s="10">
        <f>SUM(G26:G30)</f>
        <v>210292</v>
      </c>
      <c r="H31" s="1"/>
      <c r="I31" s="1"/>
    </row>
    <row r="32" spans="1:9" ht="15">
      <c r="A32" s="1"/>
      <c r="B32" s="1"/>
      <c r="C32" s="1"/>
      <c r="D32" s="1"/>
      <c r="E32" s="9" t="s">
        <v>116</v>
      </c>
      <c r="F32" s="1"/>
      <c r="G32" s="9" t="s">
        <v>116</v>
      </c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 t="s">
        <v>99</v>
      </c>
      <c r="C34" s="1"/>
      <c r="D34" s="1"/>
      <c r="E34" s="18">
        <v>2013</v>
      </c>
      <c r="F34" s="18"/>
      <c r="G34" s="18">
        <v>2012</v>
      </c>
      <c r="H34" s="1"/>
      <c r="I34" s="1"/>
    </row>
    <row r="35" spans="1:9" ht="15.75">
      <c r="A35" s="1"/>
      <c r="B35" s="1"/>
      <c r="C35" s="1"/>
      <c r="D35" s="1"/>
      <c r="E35" s="12" t="s">
        <v>135</v>
      </c>
      <c r="F35" s="12"/>
      <c r="G35" s="12" t="s">
        <v>135</v>
      </c>
      <c r="H35" s="1"/>
      <c r="I35" s="1"/>
    </row>
    <row r="36" spans="1:9" ht="15">
      <c r="A36" s="1"/>
      <c r="B36" s="1"/>
      <c r="C36" s="1"/>
      <c r="D36" s="1"/>
      <c r="E36" s="5"/>
      <c r="F36" s="5"/>
      <c r="G36" s="5"/>
      <c r="H36" s="1"/>
      <c r="I36" s="1"/>
    </row>
    <row r="37" spans="1:9" ht="15">
      <c r="A37" s="1"/>
      <c r="B37" s="1" t="s">
        <v>99</v>
      </c>
      <c r="C37" s="1"/>
      <c r="D37" s="1"/>
      <c r="E37" s="1">
        <v>71995</v>
      </c>
      <c r="F37" s="1"/>
      <c r="G37" s="1">
        <v>92995</v>
      </c>
      <c r="H37" s="1"/>
      <c r="I37" s="1"/>
    </row>
    <row r="38" spans="1:9" ht="15">
      <c r="A38" s="1"/>
      <c r="B38" s="1" t="s">
        <v>167</v>
      </c>
      <c r="C38" s="1"/>
      <c r="D38" s="1"/>
      <c r="E38" s="1">
        <v>220000</v>
      </c>
      <c r="F38" s="1"/>
      <c r="G38" s="1">
        <v>150000</v>
      </c>
      <c r="H38" s="1"/>
      <c r="I38" s="1"/>
    </row>
    <row r="39" spans="1:9" ht="15">
      <c r="A39" s="1"/>
      <c r="B39" s="1" t="s">
        <v>151</v>
      </c>
      <c r="C39" s="1"/>
      <c r="D39" s="1"/>
      <c r="E39" s="1">
        <v>0</v>
      </c>
      <c r="F39" s="1"/>
      <c r="G39" s="1">
        <v>3959</v>
      </c>
      <c r="H39" s="1"/>
      <c r="I39" s="1"/>
    </row>
    <row r="40" spans="1:9" ht="15">
      <c r="A40" s="1"/>
      <c r="B40" s="1"/>
      <c r="C40" s="1"/>
      <c r="D40" s="1"/>
      <c r="E40" s="9" t="s">
        <v>116</v>
      </c>
      <c r="F40" s="1"/>
      <c r="G40" s="9" t="s">
        <v>116</v>
      </c>
      <c r="H40" s="1"/>
      <c r="I40" s="1"/>
    </row>
    <row r="41" spans="1:9" ht="15.75">
      <c r="A41" s="1"/>
      <c r="B41" s="13" t="s">
        <v>37</v>
      </c>
      <c r="C41" s="1"/>
      <c r="D41" s="1"/>
      <c r="E41" s="13">
        <f>SUM(E37:E40)</f>
        <v>291995</v>
      </c>
      <c r="F41" s="1"/>
      <c r="G41" s="13">
        <f>SUM(G37:G40)</f>
        <v>246954</v>
      </c>
      <c r="H41" s="1"/>
      <c r="I41" s="1"/>
    </row>
    <row r="42" spans="1:9" ht="15">
      <c r="A42" s="1"/>
      <c r="B42" s="1"/>
      <c r="C42" s="1"/>
      <c r="D42" s="1"/>
      <c r="E42" s="9" t="s">
        <v>116</v>
      </c>
      <c r="F42" s="1"/>
      <c r="G42" s="9" t="s">
        <v>116</v>
      </c>
      <c r="H42" s="1"/>
      <c r="I42" s="1"/>
    </row>
    <row r="43" spans="1:9" ht="15.75">
      <c r="A43" s="1"/>
      <c r="B43" s="2" t="s">
        <v>139</v>
      </c>
      <c r="C43" s="1"/>
      <c r="D43" s="1"/>
      <c r="E43" s="4" t="s">
        <v>135</v>
      </c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 t="s">
        <v>156</v>
      </c>
      <c r="C45" s="1"/>
      <c r="D45" s="1"/>
      <c r="E45" s="9">
        <v>17936452</v>
      </c>
      <c r="F45" s="1"/>
      <c r="G45" s="1"/>
      <c r="H45" s="1"/>
      <c r="I45" s="1"/>
    </row>
    <row r="46" spans="1:9" ht="15">
      <c r="A46" s="1"/>
      <c r="B46" s="6"/>
      <c r="C46" s="1"/>
      <c r="D46" s="1"/>
      <c r="E46" s="9"/>
      <c r="F46" s="1"/>
      <c r="G46" s="1"/>
      <c r="H46" s="1"/>
      <c r="I46" s="1"/>
    </row>
    <row r="47" spans="1:9" ht="15">
      <c r="A47" s="1"/>
      <c r="B47" s="1" t="s">
        <v>172</v>
      </c>
      <c r="C47" s="1"/>
      <c r="D47" s="1"/>
      <c r="E47" s="9">
        <v>-150000</v>
      </c>
      <c r="F47" s="1"/>
      <c r="G47" s="1"/>
      <c r="H47" s="1"/>
      <c r="I47" s="1"/>
    </row>
    <row r="48" spans="1:9" ht="15">
      <c r="A48" s="1"/>
      <c r="B48" s="6"/>
      <c r="C48" s="1"/>
      <c r="D48" s="1"/>
      <c r="E48" s="9"/>
      <c r="F48" s="1"/>
      <c r="G48" s="1"/>
      <c r="H48" s="1"/>
      <c r="I48" s="1"/>
    </row>
    <row r="49" spans="1:9" ht="15">
      <c r="A49" s="1"/>
      <c r="B49" s="1" t="s">
        <v>155</v>
      </c>
      <c r="C49" s="1"/>
      <c r="D49" s="1"/>
      <c r="E49" s="9">
        <v>0</v>
      </c>
      <c r="F49" s="1"/>
      <c r="G49" s="1"/>
      <c r="H49" s="1"/>
      <c r="I49" s="1"/>
    </row>
    <row r="50" spans="1:9" ht="15">
      <c r="A50" s="1"/>
      <c r="B50" s="6"/>
      <c r="C50" s="1"/>
      <c r="D50" s="1"/>
      <c r="E50" s="9"/>
      <c r="F50" s="1"/>
      <c r="G50" s="1"/>
      <c r="H50" s="1"/>
      <c r="I50" s="1"/>
    </row>
    <row r="51" spans="1:9" ht="15">
      <c r="A51" s="1"/>
      <c r="B51" s="1"/>
      <c r="C51" s="1"/>
      <c r="D51" s="1"/>
      <c r="E51" s="9" t="s">
        <v>116</v>
      </c>
      <c r="F51" s="1"/>
      <c r="G51" s="1"/>
      <c r="H51" s="1"/>
      <c r="I51" s="1"/>
    </row>
    <row r="52" spans="1:9" ht="15.75">
      <c r="A52" s="1"/>
      <c r="B52" s="2" t="s">
        <v>173</v>
      </c>
      <c r="C52" s="1"/>
      <c r="D52" s="1"/>
      <c r="E52" s="10">
        <f>SUM(E45:E51)</f>
        <v>17786452</v>
      </c>
      <c r="F52" s="1"/>
      <c r="G52" s="1"/>
      <c r="H52" s="1"/>
      <c r="I52" s="1"/>
    </row>
    <row r="53" spans="1:9" ht="15">
      <c r="A53" s="1"/>
      <c r="B53" s="1"/>
      <c r="C53" s="1"/>
      <c r="D53" s="1"/>
      <c r="E53" s="9" t="s">
        <v>116</v>
      </c>
      <c r="F53" s="1"/>
      <c r="G53" s="1"/>
      <c r="H53" s="1"/>
      <c r="I53" s="1"/>
    </row>
    <row r="54" spans="1:9" ht="15">
      <c r="A54" s="1"/>
      <c r="B54" s="1"/>
      <c r="C54" s="1"/>
      <c r="D54" s="1"/>
      <c r="E54" s="9"/>
      <c r="F54" s="1"/>
      <c r="G54" s="1"/>
      <c r="H54" s="1"/>
      <c r="I54" s="1"/>
    </row>
    <row r="55" spans="1:9" ht="15.75">
      <c r="A55" s="1"/>
      <c r="B55" s="21" t="s">
        <v>183</v>
      </c>
      <c r="C55" s="1"/>
      <c r="D55" s="1"/>
      <c r="E55" s="14"/>
      <c r="F55" s="1"/>
      <c r="G55" s="1"/>
      <c r="H55" s="1"/>
      <c r="I55" s="1"/>
    </row>
    <row r="56" spans="1:9" ht="15">
      <c r="A56" s="1"/>
      <c r="B56" s="1"/>
      <c r="C56" s="1"/>
      <c r="D56" s="1"/>
      <c r="F56" s="1"/>
      <c r="G56" s="9"/>
      <c r="H56" s="1"/>
      <c r="I56" s="1"/>
    </row>
    <row r="57" spans="1:9" ht="15">
      <c r="A57" s="1"/>
      <c r="B57" s="1"/>
      <c r="C57" s="1"/>
      <c r="D57" s="1"/>
      <c r="F57" s="1"/>
      <c r="G57" s="9"/>
      <c r="H57" s="1"/>
      <c r="I57" s="1"/>
    </row>
    <row r="58" spans="1:9" ht="15">
      <c r="A58" s="1"/>
      <c r="B58" s="1"/>
      <c r="C58" s="1"/>
      <c r="D58" s="1"/>
      <c r="F58" s="1"/>
      <c r="G58" s="9"/>
      <c r="H58" s="1"/>
      <c r="I58" s="1"/>
    </row>
    <row r="59" spans="1:9" ht="15">
      <c r="A59" s="1"/>
      <c r="B59" s="1"/>
      <c r="C59" s="1"/>
      <c r="D59" s="1"/>
      <c r="F59" s="1"/>
      <c r="G59" s="9"/>
      <c r="H59" s="1"/>
      <c r="I59" s="1"/>
    </row>
    <row r="60" spans="1:9" ht="15.75">
      <c r="A60" s="1"/>
      <c r="B60" s="1"/>
      <c r="C60" s="1"/>
      <c r="D60" s="1"/>
      <c r="F60" s="1"/>
      <c r="G60" s="10"/>
      <c r="H60" s="1"/>
      <c r="I60" s="1"/>
    </row>
    <row r="61" spans="1:9" ht="15">
      <c r="A61" s="1"/>
      <c r="B61" s="1"/>
      <c r="C61" s="1"/>
      <c r="D61" s="1"/>
      <c r="F61" s="1"/>
      <c r="G61" s="9"/>
      <c r="H61" s="1"/>
      <c r="I61" s="1"/>
    </row>
    <row r="62" spans="1:9" ht="15">
      <c r="A62" s="1"/>
      <c r="B62" s="1"/>
      <c r="C62" s="1"/>
      <c r="D62" s="1"/>
      <c r="F62" s="1"/>
      <c r="G62" s="9"/>
      <c r="H62" s="1"/>
      <c r="I62" s="1"/>
    </row>
    <row r="63" spans="1:9" ht="15">
      <c r="A63" s="1"/>
      <c r="B63" s="1"/>
      <c r="C63" s="1"/>
      <c r="D63" s="1"/>
      <c r="E63" s="9"/>
      <c r="F63" s="1"/>
      <c r="G63" s="1"/>
      <c r="H63" s="1"/>
      <c r="I63" s="1"/>
    </row>
    <row r="64" spans="1:9" ht="15">
      <c r="A64" s="1"/>
      <c r="B64" s="1"/>
      <c r="C64" s="1"/>
      <c r="D64" s="1"/>
      <c r="E64" s="9"/>
      <c r="F64" s="1"/>
      <c r="G64" s="1"/>
      <c r="H64" s="1"/>
      <c r="I64" s="1"/>
    </row>
    <row r="65" spans="1:9" ht="15">
      <c r="A65" s="1"/>
      <c r="B65" s="1"/>
      <c r="C65" s="1"/>
      <c r="D65" s="1"/>
      <c r="E65" s="9"/>
      <c r="F65" s="1"/>
      <c r="G65" s="1"/>
      <c r="H65" s="1"/>
      <c r="I65" s="1"/>
    </row>
    <row r="66" spans="1:9" ht="15">
      <c r="A66" s="1"/>
      <c r="B66" s="1"/>
      <c r="C66" s="1"/>
      <c r="D66" s="1"/>
      <c r="E66" s="9"/>
      <c r="F66" s="1"/>
      <c r="G66" s="1"/>
      <c r="H66" s="1"/>
      <c r="I66" s="1"/>
    </row>
    <row r="67" spans="1:9" ht="15">
      <c r="A67" s="1"/>
      <c r="B67" s="1"/>
      <c r="C67" s="1"/>
      <c r="D67" s="1"/>
      <c r="E67" s="9"/>
      <c r="F67" s="1"/>
      <c r="G67" s="1"/>
      <c r="H67" s="1"/>
      <c r="I67" s="1"/>
    </row>
    <row r="68" spans="1:9" ht="15">
      <c r="A68" s="1"/>
      <c r="B68" s="1"/>
      <c r="C68" s="1"/>
      <c r="D68" s="1"/>
      <c r="E68" s="9"/>
      <c r="F68" s="1"/>
      <c r="G68" s="1"/>
      <c r="H68" s="1"/>
      <c r="I68" s="1"/>
    </row>
    <row r="69" spans="1:9" ht="15">
      <c r="A69" s="1"/>
      <c r="B69" s="1"/>
      <c r="C69" s="1"/>
      <c r="D69" s="1"/>
      <c r="E69" s="9"/>
      <c r="F69" s="1"/>
      <c r="G69" s="1"/>
      <c r="H69" s="1"/>
      <c r="I69" s="1"/>
    </row>
    <row r="70" spans="1:9" ht="15">
      <c r="A70" s="7"/>
      <c r="B70" s="7"/>
      <c r="C70" s="7"/>
      <c r="D70" s="7"/>
      <c r="E70" s="11"/>
      <c r="F70" s="7"/>
      <c r="G70" s="7"/>
      <c r="H70" s="7"/>
      <c r="I70" s="7"/>
    </row>
    <row r="71" spans="1:9" ht="15">
      <c r="A71" s="7"/>
      <c r="B71" s="7"/>
      <c r="C71" s="7"/>
      <c r="D71" s="7"/>
      <c r="E71" s="11"/>
      <c r="F71" s="7"/>
      <c r="G71" s="7"/>
      <c r="H71" s="7"/>
      <c r="I71" s="7"/>
    </row>
    <row r="72" spans="1:9" ht="15">
      <c r="A72" s="7"/>
      <c r="B72" s="7"/>
      <c r="C72" s="7"/>
      <c r="D72" s="7"/>
      <c r="E72" s="11"/>
      <c r="F72" s="7"/>
      <c r="G72" s="7"/>
      <c r="H72" s="7"/>
      <c r="I72" s="7"/>
    </row>
    <row r="73" spans="1:9" ht="15">
      <c r="A73" s="7"/>
      <c r="B73" s="7"/>
      <c r="C73" s="7"/>
      <c r="D73" s="7"/>
      <c r="E73" s="11"/>
      <c r="F73" s="7"/>
      <c r="G73" s="7"/>
      <c r="H73" s="7"/>
      <c r="I73" s="7"/>
    </row>
    <row r="74" spans="1:9" ht="15">
      <c r="A74" s="7"/>
      <c r="B74" s="7"/>
      <c r="C74" s="7"/>
      <c r="D74" s="7"/>
      <c r="E74" s="11"/>
      <c r="F74" s="7"/>
      <c r="G74" s="7"/>
      <c r="H74" s="7"/>
      <c r="I74" s="7"/>
    </row>
  </sheetData>
  <sheetProtection/>
  <printOptions/>
  <pageMargins left="0.11811023622047245" right="0.11811023622047245" top="0.2362204724409449" bottom="0.2362204724409449" header="0.5" footer="0.5"/>
  <pageSetup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13" sqref="E13"/>
    </sheetView>
  </sheetViews>
  <sheetFormatPr defaultColWidth="8.88671875" defaultRowHeight="15"/>
  <cols>
    <col min="1" max="1" width="3.88671875" style="0" customWidth="1"/>
    <col min="5" max="5" width="9.4453125" style="0" bestFit="1" customWidth="1"/>
  </cols>
  <sheetData>
    <row r="1" spans="1:8" ht="15.75">
      <c r="A1" s="1"/>
      <c r="B1" s="1"/>
      <c r="C1" s="1"/>
      <c r="D1" s="1"/>
      <c r="E1" s="1"/>
      <c r="F1" s="1"/>
      <c r="G1" s="1"/>
      <c r="H1" s="23">
        <v>8</v>
      </c>
    </row>
    <row r="2" spans="1:7" ht="15.75">
      <c r="A2" s="1"/>
      <c r="B2" s="2" t="s">
        <v>0</v>
      </c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.75">
      <c r="A4" s="1"/>
      <c r="B4" s="2" t="s">
        <v>169</v>
      </c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5" t="s">
        <v>135</v>
      </c>
      <c r="F6" s="1"/>
      <c r="G6" s="1"/>
    </row>
    <row r="8" spans="1:6" ht="15">
      <c r="A8" s="1"/>
      <c r="B8" s="1" t="s">
        <v>157</v>
      </c>
      <c r="C8" s="1"/>
      <c r="D8" s="1"/>
      <c r="E8">
        <v>1599715</v>
      </c>
      <c r="F8" s="1"/>
    </row>
    <row r="9" spans="1:6" ht="15">
      <c r="A9" s="1"/>
      <c r="B9" s="1"/>
      <c r="C9" s="1"/>
      <c r="D9" s="1"/>
      <c r="F9" s="1"/>
    </row>
    <row r="10" spans="1:6" ht="15">
      <c r="A10" s="1"/>
      <c r="B10" s="1" t="s">
        <v>158</v>
      </c>
      <c r="C10" s="1"/>
      <c r="D10" s="1"/>
      <c r="E10">
        <v>1573811</v>
      </c>
      <c r="F10" s="1"/>
    </row>
    <row r="11" spans="1:6" ht="15">
      <c r="A11" s="1"/>
      <c r="B11" s="1"/>
      <c r="C11" s="1"/>
      <c r="D11" s="1"/>
      <c r="F11" s="1"/>
    </row>
    <row r="12" spans="1:6" ht="15">
      <c r="A12" s="1"/>
      <c r="B12" s="1" t="s">
        <v>159</v>
      </c>
      <c r="C12" s="1"/>
      <c r="D12" s="1"/>
      <c r="E12">
        <f>E8-E10</f>
        <v>25904</v>
      </c>
      <c r="F12" s="1"/>
    </row>
    <row r="13" spans="1:6" ht="15">
      <c r="A13" s="1"/>
      <c r="B13" s="1"/>
      <c r="C13" s="1"/>
      <c r="D13" s="1"/>
      <c r="F13" s="1"/>
    </row>
    <row r="14" spans="1:6" ht="15">
      <c r="A14" s="1"/>
      <c r="B14" s="1"/>
      <c r="C14" s="1"/>
      <c r="D14" s="1"/>
      <c r="F14" s="1"/>
    </row>
    <row r="15" ht="15.75">
      <c r="B15" s="22" t="s">
        <v>177</v>
      </c>
    </row>
    <row r="17" ht="15">
      <c r="B17" t="s">
        <v>181</v>
      </c>
    </row>
    <row r="18" ht="15">
      <c r="B18" t="s">
        <v>178</v>
      </c>
    </row>
    <row r="19" ht="15">
      <c r="B19" t="s">
        <v>180</v>
      </c>
    </row>
    <row r="21" ht="15">
      <c r="B21" t="s">
        <v>179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MAYO GAA Elverys MacHale Park</cp:lastModifiedBy>
  <cp:lastPrinted>2013-12-02T10:01:40Z</cp:lastPrinted>
  <dcterms:created xsi:type="dcterms:W3CDTF">2004-11-24T19:58:08Z</dcterms:created>
  <dcterms:modified xsi:type="dcterms:W3CDTF">2013-12-06T12:54:08Z</dcterms:modified>
  <cp:category/>
  <cp:version/>
  <cp:contentType/>
  <cp:contentStatus/>
</cp:coreProperties>
</file>